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030" firstSheet="6" activeTab="11"/>
  </bookViews>
  <sheets>
    <sheet name="Додаток 2 Фін.звіт" sheetId="1" r:id="rId1"/>
    <sheet name="Таблиця 1 рядок 1121" sheetId="2" r:id="rId2"/>
    <sheet name="Таблиця 2 рядок 1123" sheetId="3" r:id="rId3"/>
    <sheet name="Таблиця 3 рядок 1133" sheetId="4" r:id="rId4"/>
    <sheet name="Таблиця 4 рядок 1210" sheetId="5" r:id="rId5"/>
    <sheet name="Таблиця 5 рядок 1215" sheetId="6" r:id="rId6"/>
    <sheet name="Таблиця 6 рядок 3060" sheetId="7" r:id="rId7"/>
    <sheet name="Таблиця 7 рядок 5013" sheetId="8" r:id="rId8"/>
    <sheet name="Таблиця 8 рядок 6000" sheetId="9" r:id="rId9"/>
    <sheet name="Таблиця 9 рядок 6020" sheetId="10" r:id="rId10"/>
    <sheet name="Таблиця 10 рядки 6050,6060" sheetId="11" r:id="rId11"/>
    <sheet name="Довідка про зп мед персоналу" sheetId="12" r:id="rId12"/>
    <sheet name="Лист1" sheetId="13" r:id="rId13"/>
  </sheets>
  <definedNames>
    <definedName name="_xlnm.Print_Area" localSheetId="0">'Додаток 2 Фін.звіт'!$A$1:$F$117</definedName>
    <definedName name="_xlnm.Print_Area" localSheetId="8">'Таблиця 8 рядок 6000'!$A$1:$L$18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5" l="1"/>
  <c r="F25" i="5"/>
  <c r="D25" i="5"/>
  <c r="K10" i="12" l="1"/>
  <c r="E10" i="12" l="1"/>
  <c r="H10" i="12"/>
  <c r="D79" i="1" l="1"/>
  <c r="C79" i="1"/>
  <c r="C78" i="1"/>
  <c r="D68" i="1"/>
  <c r="C68" i="1"/>
  <c r="C41" i="1" l="1"/>
  <c r="C38" i="1"/>
  <c r="C39" i="1"/>
  <c r="C40" i="1"/>
  <c r="C37" i="1"/>
  <c r="C32" i="1"/>
  <c r="C33" i="1"/>
  <c r="C34" i="1"/>
  <c r="C35" i="1"/>
  <c r="C36" i="1"/>
  <c r="C31" i="1"/>
  <c r="C28" i="1"/>
  <c r="C29" i="1"/>
  <c r="C27" i="1"/>
  <c r="D38" i="1" l="1"/>
  <c r="D41" i="1"/>
  <c r="D28" i="1"/>
  <c r="M11" i="5" s="1"/>
  <c r="D27" i="1"/>
  <c r="M10" i="5" l="1"/>
  <c r="C17" i="2"/>
  <c r="B17" i="2"/>
  <c r="C9" i="2"/>
  <c r="B9" i="2"/>
  <c r="C24" i="2" l="1"/>
  <c r="B24" i="2"/>
  <c r="D14" i="8"/>
  <c r="E11" i="6"/>
  <c r="E12" i="6"/>
  <c r="E13" i="6"/>
  <c r="E14" i="6"/>
  <c r="E15" i="6"/>
  <c r="E16" i="6"/>
  <c r="E17" i="6"/>
  <c r="E18" i="6"/>
  <c r="D11" i="6"/>
  <c r="D12" i="6"/>
  <c r="D13" i="6"/>
  <c r="D14" i="6"/>
  <c r="D15" i="6"/>
  <c r="D16" i="6"/>
  <c r="D17" i="6"/>
  <c r="D18" i="6"/>
  <c r="E16" i="2"/>
  <c r="E17" i="2"/>
  <c r="E18" i="2"/>
  <c r="E19" i="2"/>
  <c r="E20" i="2"/>
  <c r="E21" i="2"/>
  <c r="E22" i="2"/>
  <c r="D16" i="2"/>
  <c r="D17" i="2"/>
  <c r="D18" i="2"/>
  <c r="D19" i="2"/>
  <c r="D20" i="2"/>
  <c r="D21" i="2"/>
  <c r="D22" i="2"/>
  <c r="E10" i="2"/>
  <c r="E11" i="2"/>
  <c r="E12" i="2"/>
  <c r="E13" i="2"/>
  <c r="E14" i="2"/>
  <c r="E15" i="2"/>
  <c r="E23" i="2"/>
  <c r="D10" i="2"/>
  <c r="D11" i="2"/>
  <c r="D12" i="2"/>
  <c r="D13" i="2"/>
  <c r="D14" i="2"/>
  <c r="D15" i="2"/>
  <c r="D23" i="2"/>
  <c r="C64" i="1" l="1"/>
  <c r="D59" i="1" l="1"/>
  <c r="C59" i="1"/>
  <c r="L8" i="12"/>
  <c r="M8" i="12"/>
  <c r="L9" i="12"/>
  <c r="M9" i="12"/>
  <c r="L7" i="12"/>
  <c r="M7" i="12"/>
  <c r="H8" i="12"/>
  <c r="H9" i="12"/>
  <c r="H7" i="12"/>
  <c r="E8" i="12"/>
  <c r="E9" i="12"/>
  <c r="E7" i="12"/>
  <c r="B8" i="12"/>
  <c r="B9" i="12"/>
  <c r="B7" i="12"/>
  <c r="B20" i="11"/>
  <c r="C21" i="10"/>
  <c r="D21" i="10"/>
  <c r="B21" i="10"/>
  <c r="L10" i="9"/>
  <c r="L11" i="9"/>
  <c r="L12" i="9"/>
  <c r="L13" i="9"/>
  <c r="L14" i="9"/>
  <c r="L9" i="9"/>
  <c r="K10" i="9"/>
  <c r="K11" i="9"/>
  <c r="K12" i="9"/>
  <c r="K13" i="9"/>
  <c r="K14" i="9"/>
  <c r="K9" i="9"/>
  <c r="D15" i="9"/>
  <c r="E15" i="9"/>
  <c r="F15" i="9"/>
  <c r="G15" i="9"/>
  <c r="H15" i="9"/>
  <c r="I15" i="9"/>
  <c r="J15" i="9"/>
  <c r="C15" i="9"/>
  <c r="C21" i="7"/>
  <c r="E21" i="7" s="1"/>
  <c r="B21" i="7"/>
  <c r="E20" i="7"/>
  <c r="D20" i="7"/>
  <c r="E19" i="7"/>
  <c r="D19" i="7"/>
  <c r="E18" i="7"/>
  <c r="D18" i="7"/>
  <c r="E17" i="7"/>
  <c r="D17" i="7"/>
  <c r="E16" i="7"/>
  <c r="D16" i="7"/>
  <c r="E15" i="7"/>
  <c r="D15" i="7"/>
  <c r="E14" i="7"/>
  <c r="D14" i="7"/>
  <c r="E13" i="7"/>
  <c r="D13" i="7"/>
  <c r="E12" i="7"/>
  <c r="D12" i="7"/>
  <c r="E11" i="7"/>
  <c r="D11" i="7"/>
  <c r="E10" i="7"/>
  <c r="D10" i="7"/>
  <c r="E9" i="7"/>
  <c r="D9" i="7"/>
  <c r="C15" i="8"/>
  <c r="B15" i="8"/>
  <c r="C69" i="1" s="1"/>
  <c r="E14" i="8"/>
  <c r="E13" i="8"/>
  <c r="D13" i="8"/>
  <c r="E12" i="8"/>
  <c r="D12" i="8"/>
  <c r="E11" i="8"/>
  <c r="D11" i="8"/>
  <c r="E10" i="8"/>
  <c r="D10" i="8"/>
  <c r="E9" i="8"/>
  <c r="D9" i="8"/>
  <c r="C22" i="6"/>
  <c r="B22" i="6"/>
  <c r="C42" i="1" s="1"/>
  <c r="E21" i="6"/>
  <c r="D21" i="6"/>
  <c r="E20" i="6"/>
  <c r="D20" i="6"/>
  <c r="E19" i="6"/>
  <c r="D19" i="6"/>
  <c r="E10" i="6"/>
  <c r="D10" i="6"/>
  <c r="E9" i="6"/>
  <c r="D9" i="6"/>
  <c r="D13" i="5"/>
  <c r="D9" i="5" s="1"/>
  <c r="E13" i="5"/>
  <c r="F13" i="5"/>
  <c r="F9" i="5" s="1"/>
  <c r="G13" i="5"/>
  <c r="G9" i="5" s="1"/>
  <c r="H13" i="5"/>
  <c r="H9" i="5" s="1"/>
  <c r="I13" i="5"/>
  <c r="I9" i="5" s="1"/>
  <c r="J13" i="5"/>
  <c r="J9" i="5" s="1"/>
  <c r="C13" i="5"/>
  <c r="C9" i="5" s="1"/>
  <c r="K10" i="5"/>
  <c r="L10" i="5"/>
  <c r="K11" i="5"/>
  <c r="L11" i="5"/>
  <c r="K12" i="5"/>
  <c r="L12" i="5"/>
  <c r="D29" i="1" s="1"/>
  <c r="K14" i="5"/>
  <c r="L14" i="5"/>
  <c r="D31" i="1" s="1"/>
  <c r="K15" i="5"/>
  <c r="L15" i="5"/>
  <c r="D32" i="1" s="1"/>
  <c r="K16" i="5"/>
  <c r="L16" i="5"/>
  <c r="D33" i="1" s="1"/>
  <c r="K17" i="5"/>
  <c r="L17" i="5"/>
  <c r="D34" i="1" s="1"/>
  <c r="K18" i="5"/>
  <c r="L18" i="5"/>
  <c r="D35" i="1" s="1"/>
  <c r="K19" i="5"/>
  <c r="L19" i="5"/>
  <c r="D36" i="1" s="1"/>
  <c r="K20" i="5"/>
  <c r="L20" i="5"/>
  <c r="D37" i="1" s="1"/>
  <c r="K21" i="5"/>
  <c r="L21" i="5"/>
  <c r="K22" i="5"/>
  <c r="L22" i="5"/>
  <c r="D39" i="1" s="1"/>
  <c r="K23" i="5"/>
  <c r="L23" i="5"/>
  <c r="D40" i="1" s="1"/>
  <c r="K24" i="5"/>
  <c r="L24" i="5"/>
  <c r="K25" i="5"/>
  <c r="L25" i="5"/>
  <c r="E9" i="5"/>
  <c r="D9" i="4"/>
  <c r="C21" i="4"/>
  <c r="D24" i="1" s="1"/>
  <c r="B21" i="4"/>
  <c r="C24" i="1" s="1"/>
  <c r="E20" i="4"/>
  <c r="D20" i="4"/>
  <c r="E19" i="4"/>
  <c r="D19" i="4"/>
  <c r="E18" i="4"/>
  <c r="D18" i="4"/>
  <c r="E17" i="4"/>
  <c r="D17" i="4"/>
  <c r="E16" i="4"/>
  <c r="D16" i="4"/>
  <c r="E15" i="4"/>
  <c r="D15" i="4"/>
  <c r="E14" i="4"/>
  <c r="D14" i="4"/>
  <c r="E13" i="4"/>
  <c r="D13" i="4"/>
  <c r="E12" i="4"/>
  <c r="D12" i="4"/>
  <c r="E11" i="4"/>
  <c r="D11" i="4"/>
  <c r="E10" i="4"/>
  <c r="D10" i="4"/>
  <c r="E9" i="4"/>
  <c r="C21" i="3"/>
  <c r="D20" i="1" s="1"/>
  <c r="B21" i="3"/>
  <c r="C20" i="1" s="1"/>
  <c r="E20" i="3"/>
  <c r="D20" i="3"/>
  <c r="E19" i="3"/>
  <c r="D19" i="3"/>
  <c r="E18" i="3"/>
  <c r="D18" i="3"/>
  <c r="E17" i="3"/>
  <c r="D17" i="3"/>
  <c r="E16" i="3"/>
  <c r="D16" i="3"/>
  <c r="E15" i="3"/>
  <c r="D15" i="3"/>
  <c r="E14" i="3"/>
  <c r="D14" i="3"/>
  <c r="E13" i="3"/>
  <c r="D13" i="3"/>
  <c r="E12" i="3"/>
  <c r="D12" i="3"/>
  <c r="E11" i="3"/>
  <c r="D11" i="3"/>
  <c r="E10" i="3"/>
  <c r="D10" i="3"/>
  <c r="E9" i="3"/>
  <c r="D9" i="3"/>
  <c r="E9" i="2"/>
  <c r="D9" i="2"/>
  <c r="D18" i="1"/>
  <c r="K9" i="12" l="1"/>
  <c r="K8" i="12"/>
  <c r="K7" i="12"/>
  <c r="L15" i="9"/>
  <c r="K15" i="9"/>
  <c r="E15" i="8"/>
  <c r="E22" i="6"/>
  <c r="D42" i="1"/>
  <c r="F42" i="1" s="1"/>
  <c r="L9" i="5"/>
  <c r="L13" i="5"/>
  <c r="E21" i="4"/>
  <c r="E21" i="3"/>
  <c r="D69" i="1"/>
  <c r="D66" i="1" s="1"/>
  <c r="E24" i="2"/>
  <c r="C18" i="1"/>
  <c r="F18" i="1" s="1"/>
  <c r="D21" i="7"/>
  <c r="D15" i="8"/>
  <c r="D22" i="6"/>
  <c r="K13" i="5"/>
  <c r="K9" i="5"/>
  <c r="D21" i="4"/>
  <c r="D21" i="3"/>
  <c r="D24" i="2"/>
  <c r="C106" i="1"/>
  <c r="D106" i="1"/>
  <c r="E106" i="1" s="1"/>
  <c r="C107" i="1"/>
  <c r="D107" i="1"/>
  <c r="F107" i="1" s="1"/>
  <c r="C108" i="1"/>
  <c r="D108" i="1"/>
  <c r="E108" i="1" s="1"/>
  <c r="C109" i="1"/>
  <c r="D109" i="1"/>
  <c r="E109" i="1" s="1"/>
  <c r="C110" i="1"/>
  <c r="D110" i="1"/>
  <c r="C111" i="1"/>
  <c r="D111" i="1"/>
  <c r="C112" i="1"/>
  <c r="D112" i="1"/>
  <c r="D97" i="1"/>
  <c r="C97" i="1"/>
  <c r="E97" i="1" s="1"/>
  <c r="D89" i="1"/>
  <c r="C89" i="1"/>
  <c r="D76" i="1"/>
  <c r="D86" i="1" s="1"/>
  <c r="C76" i="1"/>
  <c r="C86" i="1" s="1"/>
  <c r="D70" i="1"/>
  <c r="E70" i="1" s="1"/>
  <c r="C70" i="1"/>
  <c r="C66" i="1"/>
  <c r="D64" i="1"/>
  <c r="F64" i="1" s="1"/>
  <c r="D53" i="1"/>
  <c r="C53" i="1"/>
  <c r="D30" i="1"/>
  <c r="C30" i="1"/>
  <c r="C26" i="1" s="1"/>
  <c r="D21" i="1"/>
  <c r="C21" i="1"/>
  <c r="D17" i="1"/>
  <c r="D14" i="1"/>
  <c r="C14" i="1"/>
  <c r="F15" i="1"/>
  <c r="F16" i="1"/>
  <c r="F19" i="1"/>
  <c r="F20" i="1"/>
  <c r="F22" i="1"/>
  <c r="F23" i="1"/>
  <c r="F24" i="1"/>
  <c r="F27" i="1"/>
  <c r="F28" i="1"/>
  <c r="F29" i="1"/>
  <c r="F31" i="1"/>
  <c r="F32" i="1"/>
  <c r="F33" i="1"/>
  <c r="F34" i="1"/>
  <c r="F35" i="1"/>
  <c r="F36" i="1"/>
  <c r="F37" i="1"/>
  <c r="F38" i="1"/>
  <c r="F39" i="1"/>
  <c r="F40" i="1"/>
  <c r="F41" i="1"/>
  <c r="F43" i="1"/>
  <c r="F44" i="1"/>
  <c r="F47" i="1"/>
  <c r="F48" i="1"/>
  <c r="F49" i="1"/>
  <c r="F50" i="1"/>
  <c r="F54" i="1"/>
  <c r="F55" i="1"/>
  <c r="F56" i="1"/>
  <c r="F57" i="1"/>
  <c r="F58" i="1"/>
  <c r="F59" i="1"/>
  <c r="F61" i="1"/>
  <c r="F62" i="1"/>
  <c r="F63" i="1"/>
  <c r="F67" i="1"/>
  <c r="F68" i="1"/>
  <c r="F71" i="1"/>
  <c r="F72" i="1"/>
  <c r="F73" i="1"/>
  <c r="F77" i="1"/>
  <c r="F78" i="1"/>
  <c r="F79" i="1"/>
  <c r="F80" i="1"/>
  <c r="F81" i="1"/>
  <c r="F82" i="1"/>
  <c r="F83" i="1"/>
  <c r="F87" i="1"/>
  <c r="F90" i="1"/>
  <c r="F91" i="1"/>
  <c r="F92" i="1"/>
  <c r="F93" i="1"/>
  <c r="F94" i="1"/>
  <c r="F95" i="1"/>
  <c r="F96" i="1"/>
  <c r="F98" i="1"/>
  <c r="F99" i="1"/>
  <c r="F100" i="1"/>
  <c r="F101" i="1"/>
  <c r="F102" i="1"/>
  <c r="F103" i="1"/>
  <c r="F104" i="1"/>
  <c r="E15" i="1"/>
  <c r="E16" i="1"/>
  <c r="E19" i="1"/>
  <c r="E20" i="1"/>
  <c r="E22" i="1"/>
  <c r="E23" i="1"/>
  <c r="E24" i="1"/>
  <c r="E27" i="1"/>
  <c r="E28" i="1"/>
  <c r="E29" i="1"/>
  <c r="E31" i="1"/>
  <c r="E32" i="1"/>
  <c r="E33" i="1"/>
  <c r="E34" i="1"/>
  <c r="E35" i="1"/>
  <c r="E36" i="1"/>
  <c r="E37" i="1"/>
  <c r="E38" i="1"/>
  <c r="E39" i="1"/>
  <c r="E40" i="1"/>
  <c r="E41" i="1"/>
  <c r="E43" i="1"/>
  <c r="E44" i="1"/>
  <c r="E47" i="1"/>
  <c r="E48" i="1"/>
  <c r="E49" i="1"/>
  <c r="E50" i="1"/>
  <c r="E54" i="1"/>
  <c r="E55" i="1"/>
  <c r="E56" i="1"/>
  <c r="E57" i="1"/>
  <c r="E58" i="1"/>
  <c r="E59" i="1"/>
  <c r="E61" i="1"/>
  <c r="E62" i="1"/>
  <c r="E63" i="1"/>
  <c r="E67" i="1"/>
  <c r="E68" i="1"/>
  <c r="E71" i="1"/>
  <c r="E72" i="1"/>
  <c r="E73" i="1"/>
  <c r="E77" i="1"/>
  <c r="E78" i="1"/>
  <c r="E79" i="1"/>
  <c r="E80" i="1"/>
  <c r="E81" i="1"/>
  <c r="E82" i="1"/>
  <c r="E83" i="1"/>
  <c r="E87" i="1"/>
  <c r="E90" i="1"/>
  <c r="E91" i="1"/>
  <c r="E92" i="1"/>
  <c r="E93" i="1"/>
  <c r="E94" i="1"/>
  <c r="E95" i="1"/>
  <c r="E96" i="1"/>
  <c r="E98" i="1"/>
  <c r="E99" i="1"/>
  <c r="E100" i="1"/>
  <c r="E101" i="1"/>
  <c r="E102" i="1"/>
  <c r="E103" i="1"/>
  <c r="E104" i="1"/>
  <c r="F70" i="1" l="1"/>
  <c r="D74" i="1"/>
  <c r="C74" i="1"/>
  <c r="F69" i="1"/>
  <c r="E69" i="1"/>
  <c r="F112" i="1"/>
  <c r="E111" i="1"/>
  <c r="E110" i="1"/>
  <c r="F109" i="1"/>
  <c r="F108" i="1"/>
  <c r="D105" i="1"/>
  <c r="E107" i="1"/>
  <c r="D26" i="1"/>
  <c r="E26" i="1" s="1"/>
  <c r="E42" i="1"/>
  <c r="E21" i="1"/>
  <c r="C17" i="1"/>
  <c r="C13" i="1" s="1"/>
  <c r="E18" i="1"/>
  <c r="F97" i="1"/>
  <c r="C105" i="1"/>
  <c r="E112" i="1"/>
  <c r="F111" i="1"/>
  <c r="F110" i="1"/>
  <c r="E89" i="1"/>
  <c r="F89" i="1"/>
  <c r="F106" i="1"/>
  <c r="E76" i="1"/>
  <c r="E64" i="1"/>
  <c r="E30" i="1"/>
  <c r="F30" i="1"/>
  <c r="D13" i="1"/>
  <c r="F53" i="1"/>
  <c r="E53" i="1"/>
  <c r="F86" i="1"/>
  <c r="E86" i="1"/>
  <c r="E66" i="1"/>
  <c r="F66" i="1"/>
  <c r="E14" i="1"/>
  <c r="F14" i="1"/>
  <c r="F76" i="1"/>
  <c r="C25" i="1"/>
  <c r="F21" i="1"/>
  <c r="E74" i="1" l="1"/>
  <c r="F74" i="1"/>
  <c r="D25" i="1"/>
  <c r="F25" i="1" s="1"/>
  <c r="F105" i="1"/>
  <c r="F26" i="1"/>
  <c r="F17" i="1"/>
  <c r="E17" i="1"/>
  <c r="E105" i="1"/>
  <c r="F13" i="1"/>
  <c r="C45" i="1"/>
  <c r="E13" i="1"/>
  <c r="E25" i="1" l="1"/>
  <c r="D45" i="1"/>
  <c r="D85" i="1" s="1"/>
  <c r="C85" i="1"/>
  <c r="F45" i="1" l="1"/>
  <c r="E45" i="1"/>
  <c r="E85" i="1"/>
  <c r="F51" i="1"/>
  <c r="F85" i="1"/>
  <c r="E51" i="1" l="1"/>
</calcChain>
</file>

<file path=xl/sharedStrings.xml><?xml version="1.0" encoding="utf-8"?>
<sst xmlns="http://schemas.openxmlformats.org/spreadsheetml/2006/main" count="414" uniqueCount="233">
  <si>
    <t xml:space="preserve">   Інший персонал</t>
  </si>
  <si>
    <t xml:space="preserve">   Молодший медичний персонал</t>
  </si>
  <si>
    <t xml:space="preserve">   Лікарі</t>
  </si>
  <si>
    <t>Середньомісячні витрати на оплату праці одного працівника, у т.ч.:</t>
  </si>
  <si>
    <t>Фонд оплати праці, у т.ч.:</t>
  </si>
  <si>
    <t>Середня кількість працівників (штатних працівників, зовнішніх сумісників та працівників, що працюють за цивільно-правовими договорами), у т.ч.:</t>
  </si>
  <si>
    <t xml:space="preserve">   Коефіцієнт зносу основних засобів</t>
  </si>
  <si>
    <t xml:space="preserve">   Коефіцієнт відношення капітальних інвестицій до амортизації</t>
  </si>
  <si>
    <t xml:space="preserve">   придбання (створення) нематеріальних активів</t>
  </si>
  <si>
    <t xml:space="preserve">   придбання (виготовлення) інших необоротних матеріальних активів</t>
  </si>
  <si>
    <t xml:space="preserve">   капітальне будівництво</t>
  </si>
  <si>
    <t xml:space="preserve">   Залишок коштів на кінець періоду</t>
  </si>
  <si>
    <t xml:space="preserve">   Залишок коштів на початок періоду</t>
  </si>
  <si>
    <t>ІV. РУХ ГРОШОВИХ КОШТІВ</t>
  </si>
  <si>
    <t xml:space="preserve">   єдиний внесок на загальнообов'язкове державне соціальне страхування               </t>
  </si>
  <si>
    <t xml:space="preserve">   податок на дохід фізичних осіб</t>
  </si>
  <si>
    <t xml:space="preserve">   плата за землю</t>
  </si>
  <si>
    <t xml:space="preserve">   військовий збір</t>
  </si>
  <si>
    <t xml:space="preserve">   податок на додану вартість</t>
  </si>
  <si>
    <t>Податки, збори та платежі до бюджету всього, у тому числі:</t>
  </si>
  <si>
    <t>ІІІ. РОЗРАХУНКИ З БЮДЖЕТОМ</t>
  </si>
  <si>
    <t xml:space="preserve"> Залишок нерозподіленого прибутку (непокритого збитку) на кінець звітного періоду</t>
  </si>
  <si>
    <t xml:space="preserve">   Резервний фонд</t>
  </si>
  <si>
    <t xml:space="preserve">   Розвиток виробництва</t>
  </si>
  <si>
    <t xml:space="preserve">  Залишок нерозподіленого прибутку (непокритого збитку) на початок звітного періоду</t>
  </si>
  <si>
    <t>ІІ. РОЗПОДІЛ  ПРИБУТКУ</t>
  </si>
  <si>
    <t>ФІНАНСОВИЙ РЕЗУЛЬТАТ</t>
  </si>
  <si>
    <t>Амортизація</t>
  </si>
  <si>
    <t xml:space="preserve">  Нарахування на оплату праці</t>
  </si>
  <si>
    <t xml:space="preserve">  Оплата праці</t>
  </si>
  <si>
    <t>1122</t>
  </si>
  <si>
    <t>1121</t>
  </si>
  <si>
    <t>1120</t>
  </si>
  <si>
    <t>1112</t>
  </si>
  <si>
    <t>1111</t>
  </si>
  <si>
    <t xml:space="preserve">   Доходи надавача послуг за програмою медичних гарантій від НСЗУ</t>
  </si>
  <si>
    <t>1110</t>
  </si>
  <si>
    <t>Дохід (виручка) від реалізації продукції (товарів, робіт, послуг)</t>
  </si>
  <si>
    <t>ДОХІД, всього</t>
  </si>
  <si>
    <t>I. ФОРМУВАННЯ ФІНАНСОВИХ РЕЗУЛЬТАТІВ</t>
  </si>
  <si>
    <t>2 </t>
  </si>
  <si>
    <t>1 </t>
  </si>
  <si>
    <t>тис.грн.</t>
  </si>
  <si>
    <t>(назва підприємства)</t>
  </si>
  <si>
    <t>ЗВІТ ПРО ВИКОНАННЯ ФІНАНСОВОГО ПЛАНУ</t>
  </si>
  <si>
    <t>Додаток 2</t>
  </si>
  <si>
    <t>Код рядка</t>
  </si>
  <si>
    <t>Залишкова вартість основних засобів (на кінець періоду)</t>
  </si>
  <si>
    <t>Показники </t>
  </si>
  <si>
    <t xml:space="preserve">   Дохід від надання медичних та немедичних послуг за кошти фізичних і юридичних осіб та страхових виплат</t>
  </si>
  <si>
    <t xml:space="preserve">Інший операційний дохід </t>
  </si>
  <si>
    <t xml:space="preserve">   Дохід від оренди, від компенсаціій за комунальні платежі від орендаря</t>
  </si>
  <si>
    <t>Неопераційний дохід</t>
  </si>
  <si>
    <t xml:space="preserve">   Неопераційний дохід, від амортизації по НА та ОЗ, що отримані як цільове фінансування</t>
  </si>
  <si>
    <t xml:space="preserve">   Неопераційний дохід від амортизації  по НА та ОЗ, що отримані безоплатно </t>
  </si>
  <si>
    <t xml:space="preserve">ВИТРАТИ, всього, у тому числі:      </t>
  </si>
  <si>
    <t xml:space="preserve">  Соціальне забезпечення (у тому числі пільгові пенсії)</t>
  </si>
  <si>
    <t xml:space="preserve">  Матеріальні витрати</t>
  </si>
  <si>
    <t xml:space="preserve">     Медикаменти та перев'язувальні матеріали</t>
  </si>
  <si>
    <t>1214.1</t>
  </si>
  <si>
    <t xml:space="preserve">     Засоби індивідуального захисту</t>
  </si>
  <si>
    <t>1214.2</t>
  </si>
  <si>
    <t xml:space="preserve">     Продукти харчування</t>
  </si>
  <si>
    <t>1214.3</t>
  </si>
  <si>
    <t xml:space="preserve">     Предмети, матеріали та інвентар</t>
  </si>
  <si>
    <t>1214.4</t>
  </si>
  <si>
    <t xml:space="preserve">     Будівельні матеріали</t>
  </si>
  <si>
    <t>1214.5</t>
  </si>
  <si>
    <t xml:space="preserve">     Паливно-мастильні матеріали</t>
  </si>
  <si>
    <t>1214.6</t>
  </si>
  <si>
    <t xml:space="preserve">     Оплата комунальних послуг та інших  енергоносіїв </t>
  </si>
  <si>
    <t>1214.7</t>
  </si>
  <si>
    <t xml:space="preserve">     М’який інвентар</t>
  </si>
  <si>
    <t>1214.8</t>
  </si>
  <si>
    <t xml:space="preserve">     Господарські матеріали</t>
  </si>
  <si>
    <t>1214.9</t>
  </si>
  <si>
    <t xml:space="preserve">     Ремонти (приміщень, обладнання)</t>
  </si>
  <si>
    <t>1214.10</t>
  </si>
  <si>
    <t xml:space="preserve">     Інші матеріальні витрати</t>
  </si>
  <si>
    <t>1214.11</t>
  </si>
  <si>
    <t>Неопераційні витрати</t>
  </si>
  <si>
    <t xml:space="preserve">   Коригування прибутку по дооцінці</t>
  </si>
  <si>
    <t xml:space="preserve">   Надходження грошових коштів</t>
  </si>
  <si>
    <t xml:space="preserve">   Використання грошових коштів</t>
  </si>
  <si>
    <t xml:space="preserve">   Поточні видатки всього, у тому числі:</t>
  </si>
  <si>
    <t xml:space="preserve">   оплата комунальних послуг та енергоносіїв</t>
  </si>
  <si>
    <t xml:space="preserve">   Капітальні видатки всього, в тому числі:</t>
  </si>
  <si>
    <t xml:space="preserve">   капітальний ремонт</t>
  </si>
  <si>
    <t xml:space="preserve">   реконструкція</t>
  </si>
  <si>
    <t xml:space="preserve">   придбання обладнання</t>
  </si>
  <si>
    <t xml:space="preserve">   Разом</t>
  </si>
  <si>
    <t>VІI. КОЕФІЦІЄНТНИЙ АНАЛІЗ</t>
  </si>
  <si>
    <t xml:space="preserve">  Рентабельність діяльності (фінансовий результат /дохід від реалізації продукції (товарів, робіт, послуг) х 100, %</t>
  </si>
  <si>
    <t>VІІІ. ДАНІ ПРО ПЕРСОНАЛ ТА ОПЛАТУ ПРАЦІ</t>
  </si>
  <si>
    <t xml:space="preserve">   Керівники</t>
  </si>
  <si>
    <t xml:space="preserve">   Керівники структурних підрозділів</t>
  </si>
  <si>
    <t xml:space="preserve">   Середній медичний персонал</t>
  </si>
  <si>
    <t>План</t>
  </si>
  <si>
    <t>Факт</t>
  </si>
  <si>
    <t>Відхилення</t>
  </si>
  <si>
    <t xml:space="preserve">   Цільовий інший операційний дохід (Таблиця 1)</t>
  </si>
  <si>
    <t xml:space="preserve">   Інше (Таблиця 2)</t>
  </si>
  <si>
    <t xml:space="preserve">   Інший неопераційний дохід  (Таблиця 3)</t>
  </si>
  <si>
    <r>
      <t xml:space="preserve">Операційні витрати без амортизації всього, в тому числі: </t>
    </r>
    <r>
      <rPr>
        <sz val="12"/>
        <rFont val="Times New Roman"/>
        <family val="1"/>
        <charset val="204"/>
      </rPr>
      <t>(Таблиця 4)</t>
    </r>
  </si>
  <si>
    <t xml:space="preserve">  Інші операційні витрати (Таблиця 5)</t>
  </si>
  <si>
    <t xml:space="preserve">   інші (Таблиця 6)</t>
  </si>
  <si>
    <t>V. ЦІЛЬОВЕ ФІНАНСУВАННЯ ЗА ПРОГРАМОЮ "ОХОРОНА ЗДОРОВ'Я МІСТА ЗАПОРІЖЖЯ " на відповідний рік</t>
  </si>
  <si>
    <t xml:space="preserve">   підтримка на виплату заробітної плати з нарахуваннями</t>
  </si>
  <si>
    <t xml:space="preserve">   інші (Таблиця 7)</t>
  </si>
  <si>
    <t xml:space="preserve">VI. Капітальні інвестиції </t>
  </si>
  <si>
    <t>Капітальні інвестиції всього, в т.ч.: (Таблиця 8)</t>
  </si>
  <si>
    <t xml:space="preserve">   Спеціалісти (немедики)</t>
  </si>
  <si>
    <t>% виконання плану</t>
  </si>
  <si>
    <t>(підпис)</t>
  </si>
  <si>
    <t>Головний бухгалтер</t>
  </si>
  <si>
    <t>до Порядку складання, затвердження фінансового плану комунальними некомерційними підприємствами галузі охорони здоров'я міста Запоріжжя та контролю за його виконанням</t>
  </si>
  <si>
    <t>Таблиця 1</t>
  </si>
  <si>
    <t>Інший операційний дохід</t>
  </si>
  <si>
    <t xml:space="preserve">Найменування </t>
  </si>
  <si>
    <t>Всього</t>
  </si>
  <si>
    <t xml:space="preserve">                  (П.І.Б.)</t>
  </si>
  <si>
    <t>Таблиця 2</t>
  </si>
  <si>
    <t>Таблиця 3</t>
  </si>
  <si>
    <t>Інший неопераційний дохід</t>
  </si>
  <si>
    <t>Операційні витрати без амортизації</t>
  </si>
  <si>
    <t>коштів  НСЗУ</t>
  </si>
  <si>
    <t>коштів бюджетів всіх рівнів</t>
  </si>
  <si>
    <t xml:space="preserve">  Інші операційні витрати</t>
  </si>
  <si>
    <t>Таблиця 5</t>
  </si>
  <si>
    <t>Таблиця 6</t>
  </si>
  <si>
    <t>Інші податки, збори та платежі до бюджету</t>
  </si>
  <si>
    <t>Таблиця 7</t>
  </si>
  <si>
    <t xml:space="preserve">Інші поточні видатки цільового фінансування </t>
  </si>
  <si>
    <t>Таблиця 8</t>
  </si>
  <si>
    <t>Капітальні інвестиції</t>
  </si>
  <si>
    <t>капітальне будівництво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</si>
  <si>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</si>
  <si>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</si>
  <si>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</si>
  <si>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</si>
  <si>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</si>
  <si>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>Таблиця 9</t>
  </si>
  <si>
    <t>Кількість, од.</t>
  </si>
  <si>
    <t>Ціна за одиницю, тис.грн.</t>
  </si>
  <si>
    <t>Вартість, тис.грн.</t>
  </si>
  <si>
    <t>Джрело коштів для придбання</t>
  </si>
  <si>
    <t>Таблиця 10</t>
  </si>
  <si>
    <t>Перелік реконструкцій та капітальних ремонтів</t>
  </si>
  <si>
    <t>Найменування об'єкту</t>
  </si>
  <si>
    <t>Джерело коштів</t>
  </si>
  <si>
    <t>Терміни проведення робіт (квартали)</t>
  </si>
  <si>
    <t xml:space="preserve"> (рядки 6050,6060 звіту)</t>
  </si>
  <si>
    <t xml:space="preserve"> (рядок 6020 звіту)</t>
  </si>
  <si>
    <t xml:space="preserve"> (рядок 6000 звіту)</t>
  </si>
  <si>
    <t xml:space="preserve"> (рядок 5013 звіту)</t>
  </si>
  <si>
    <t xml:space="preserve"> (рядок 3060 звіту)</t>
  </si>
  <si>
    <t xml:space="preserve"> (рядок 1215 звіту)</t>
  </si>
  <si>
    <t xml:space="preserve"> (рядок 1210 звіту)</t>
  </si>
  <si>
    <t xml:space="preserve"> (рядок 1133 звіту)</t>
  </si>
  <si>
    <t>Інше (рядок 1123 звіту)</t>
  </si>
  <si>
    <t>Цільовий інший операційний дохід (рядок 1121 звіту)</t>
  </si>
  <si>
    <t xml:space="preserve">план </t>
  </si>
  <si>
    <t>факт</t>
  </si>
  <si>
    <t>безоплатного отримання активів</t>
  </si>
  <si>
    <t xml:space="preserve"> інших надходжень</t>
  </si>
  <si>
    <t>Разом за звітний період</t>
  </si>
  <si>
    <t xml:space="preserve">Штатна чисельність </t>
  </si>
  <si>
    <t>Кількість працівників в еквіваленті повної зайнятості</t>
  </si>
  <si>
    <t>Фонд оплати праці, грн.</t>
  </si>
  <si>
    <t>Середньомісячна заробітна плата 1 працівника в еквіваленті повної зайнятості, грн.</t>
  </si>
  <si>
    <t>Медичні працівники</t>
  </si>
  <si>
    <t>в т.ч.:</t>
  </si>
  <si>
    <t>Медичних працівників</t>
  </si>
  <si>
    <t xml:space="preserve">  фахівці з базовою та неповною вищою медичною освітою</t>
  </si>
  <si>
    <t>лікарі</t>
  </si>
  <si>
    <t>Період (місяці кварталу)</t>
  </si>
  <si>
    <t>Таблиця 4</t>
  </si>
  <si>
    <t>Придбання основних засобів</t>
  </si>
  <si>
    <t xml:space="preserve">   придбання (виготовлення) основних засобів (Таблиця 9)</t>
  </si>
  <si>
    <t xml:space="preserve">  модернізація, модифікація (добудова, дообладнання, реконструкція) основних засобів (Таблиця 10)</t>
  </si>
  <si>
    <t xml:space="preserve">    капітальний ремонт (Таблиця 10)</t>
  </si>
  <si>
    <t xml:space="preserve">Операційні витрати без амортизації всього, в тому числі: </t>
  </si>
  <si>
    <t>січень</t>
  </si>
  <si>
    <t xml:space="preserve">лютий </t>
  </si>
  <si>
    <t>березень</t>
  </si>
  <si>
    <t>Бюджет Запорізької міської територіальної громади:</t>
  </si>
  <si>
    <t>Соціальне забезпечення (у тому числі пільгові пенсії)</t>
  </si>
  <si>
    <t xml:space="preserve">Медикаменти та перев'язувальні матеріали </t>
  </si>
  <si>
    <t>Засоби індивідуального захисту</t>
  </si>
  <si>
    <t>Продукти харчування</t>
  </si>
  <si>
    <t xml:space="preserve">Паливно-мастильні матеріали </t>
  </si>
  <si>
    <t>Оплата комунальних послуг та енергоносіїв</t>
  </si>
  <si>
    <t>Інші операційні витрати (відшкодування вартості                 пільгових ліків, інсулінів)</t>
  </si>
  <si>
    <t xml:space="preserve">Безоплатне отримання активів: </t>
  </si>
  <si>
    <t>Предмети, матеріали та інвентар</t>
  </si>
  <si>
    <t xml:space="preserve">Будівельні матеріали </t>
  </si>
  <si>
    <t>Господарськи товари</t>
  </si>
  <si>
    <t>Інші операційні витрати (відшкодування вартості пільгових ліків, інсулінів)</t>
  </si>
  <si>
    <t>Благодійний грант  від Представництва "ПРОДЖЕКТ ХОУП-ЗЕ ПІПЛ-ТУ ПІПЛ ХЕЛС  ФАУНДЕЙШН ІНК в Україні  для "Посилення кадрового потенціалу" (збільшення кількості медичних пацієнтів)</t>
  </si>
  <si>
    <t xml:space="preserve">Дохід від нарахування  відсотків банком на залишок коштів НСЗУ по рахунку на кінець звітного періоду </t>
  </si>
  <si>
    <t xml:space="preserve">Дохід від вибуття ОЗ і  НА </t>
  </si>
  <si>
    <t>Дохід за рахунок  зданого металобрухту від списаних основних засобів та необоротних активів</t>
  </si>
  <si>
    <t>Інші  операційні витрати</t>
  </si>
  <si>
    <t>Видатки на відрядження</t>
  </si>
  <si>
    <t>Підготовка (перепідготовка) кадрів  та підвищення кваліфікації</t>
  </si>
  <si>
    <t>Послуги (крім комунальних)</t>
  </si>
  <si>
    <t>Зовнішні послуги з медичної допомоги</t>
  </si>
  <si>
    <t>ТО ліфти, ПК, оргтехніка, телефони</t>
  </si>
  <si>
    <t>Зв'язок, інтернет</t>
  </si>
  <si>
    <t>Охорона</t>
  </si>
  <si>
    <t>Пожежна охорона</t>
  </si>
  <si>
    <t xml:space="preserve">Страхування   </t>
  </si>
  <si>
    <t>Податки</t>
  </si>
  <si>
    <t>Банківське обслуговування</t>
  </si>
  <si>
    <t>Відшкодування вартості пільгових ліків, інсулінів</t>
  </si>
  <si>
    <t>Інші витрати</t>
  </si>
  <si>
    <t xml:space="preserve"> Медикаменти та перев'язувальні матеріали</t>
  </si>
  <si>
    <t>Паливно-мастильні матеріали</t>
  </si>
  <si>
    <t>Ольга САРАНА</t>
  </si>
  <si>
    <t>КНП "Центр первинної медико-санітарної допомоги №2"</t>
  </si>
  <si>
    <t>КНП "Центр первиинної  медико-санітарної допомги №2"</t>
  </si>
  <si>
    <t xml:space="preserve">Генератор </t>
  </si>
  <si>
    <t>Безоплатне отримання</t>
  </si>
  <si>
    <t>Найменування                   основного засобу</t>
  </si>
  <si>
    <t xml:space="preserve"> комунального некомерційного підприємства "Центр первинної медико-санітарної допомоги № 2"</t>
  </si>
  <si>
    <t xml:space="preserve">за І квартал 2023 року </t>
  </si>
  <si>
    <t xml:space="preserve">                                                                                                                                  (період)</t>
  </si>
  <si>
    <t>Кошти, отримані від КНП "ЦПМСД № 4"</t>
  </si>
  <si>
    <t>Середньомісячна заробітна плата медичних працівників у   І  кварталі 2023 року</t>
  </si>
  <si>
    <t>по комунальному некомерційному підприємству "Центр первинної медико-санітарної допомоги № 2"</t>
  </si>
  <si>
    <t>Діляра ОЛІЙНИКОВА</t>
  </si>
  <si>
    <t>Заступник медичного директора підприємства</t>
  </si>
  <si>
    <t>Заступник медичного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</si>
</sst>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"/>
    <numFmt numFmtId="166" formatCode="0.0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3.5"/>
      <color theme="1"/>
      <name val="Calibri"/>
      <family val="2"/>
      <charset val="204"/>
      <scheme val="minor"/>
    </font>
    <font>
      <sz val="13.5"/>
      <name val="Calibri"/>
      <family val="2"/>
      <charset val="204"/>
      <scheme val="minor"/>
    </font>
    <font>
      <sz val="13.5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1.5"/>
      <name val="Times New Roman"/>
      <family val="1"/>
      <charset val="204"/>
    </font>
    <font>
      <sz val="13.5"/>
      <name val="Arial Cyr"/>
      <charset val="204"/>
    </font>
    <font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3.5"/>
      <color theme="1"/>
      <name val="Times New Roman"/>
      <family val="1"/>
      <charset val="204"/>
    </font>
    <font>
      <u/>
      <sz val="13.5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FFFFF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0" fontId="3" fillId="0" borderId="0"/>
    <xf numFmtId="0" fontId="9" fillId="0" borderId="0"/>
    <xf numFmtId="0" fontId="2" fillId="0" borderId="0"/>
    <xf numFmtId="0" fontId="9" fillId="0" borderId="0"/>
    <xf numFmtId="0" fontId="1" fillId="0" borderId="0"/>
  </cellStyleXfs>
  <cellXfs count="309">
    <xf numFmtId="0" fontId="0" fillId="0" borderId="0" xfId="0"/>
    <xf numFmtId="0" fontId="4" fillId="0" borderId="0" xfId="1" applyFont="1"/>
    <xf numFmtId="0" fontId="4" fillId="2" borderId="0" xfId="1" applyFont="1" applyFill="1"/>
    <xf numFmtId="0" fontId="5" fillId="0" borderId="0" xfId="1" applyFont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/>
    </xf>
    <xf numFmtId="0" fontId="6" fillId="0" borderId="0" xfId="1" applyFont="1"/>
    <xf numFmtId="0" fontId="8" fillId="0" borderId="2" xfId="3" applyFont="1" applyBorder="1" applyAlignment="1">
      <alignment horizontal="justify" vertical="top" wrapText="1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justify" vertical="center" wrapText="1"/>
    </xf>
    <xf numFmtId="49" fontId="10" fillId="3" borderId="4" xfId="0" applyNumberFormat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justify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left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0" xfId="1" applyFont="1" applyFill="1" applyBorder="1" applyAlignment="1">
      <alignment horizontal="center"/>
    </xf>
    <xf numFmtId="0" fontId="12" fillId="3" borderId="0" xfId="1" applyFont="1" applyFill="1" applyBorder="1" applyAlignment="1">
      <alignment horizontal="center"/>
    </xf>
    <xf numFmtId="0" fontId="14" fillId="0" borderId="0" xfId="1" applyFont="1" applyAlignment="1" applyProtection="1">
      <alignment horizontal="left" vertical="center" wrapText="1"/>
      <protection locked="0"/>
    </xf>
    <xf numFmtId="0" fontId="14" fillId="0" borderId="0" xfId="1" applyFont="1" applyAlignment="1" applyProtection="1">
      <alignment vertical="center" wrapText="1"/>
      <protection locked="0"/>
    </xf>
    <xf numFmtId="0" fontId="8" fillId="3" borderId="4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justify" vertical="center" wrapText="1"/>
    </xf>
    <xf numFmtId="49" fontId="10" fillId="3" borderId="5" xfId="0" applyNumberFormat="1" applyFont="1" applyFill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0" fontId="8" fillId="4" borderId="2" xfId="5" applyFont="1" applyFill="1" applyBorder="1" applyAlignment="1">
      <alignment vertical="center" wrapText="1"/>
    </xf>
    <xf numFmtId="0" fontId="8" fillId="3" borderId="3" xfId="0" applyFont="1" applyFill="1" applyBorder="1" applyAlignment="1">
      <alignment horizontal="justify" vertical="center" wrapText="1"/>
    </xf>
    <xf numFmtId="49" fontId="8" fillId="3" borderId="3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/>
    <xf numFmtId="0" fontId="10" fillId="0" borderId="2" xfId="0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0" fontId="8" fillId="4" borderId="2" xfId="5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justify"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justify" vertical="center" wrapText="1"/>
    </xf>
    <xf numFmtId="0" fontId="16" fillId="0" borderId="4" xfId="0" applyFont="1" applyBorder="1" applyAlignment="1">
      <alignment horizontal="justify" vertical="center" wrapText="1"/>
    </xf>
    <xf numFmtId="0" fontId="16" fillId="4" borderId="2" xfId="5" applyFont="1" applyFill="1" applyBorder="1" applyAlignment="1">
      <alignment vertical="center" wrapText="1"/>
    </xf>
    <xf numFmtId="0" fontId="18" fillId="4" borderId="2" xfId="5" applyFont="1" applyFill="1" applyBorder="1" applyAlignment="1">
      <alignment vertical="center" wrapText="1"/>
    </xf>
    <xf numFmtId="0" fontId="16" fillId="0" borderId="6" xfId="5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justify"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justify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justify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2" xfId="0" applyFont="1" applyBorder="1" applyAlignment="1">
      <alignment vertical="center" wrapText="1"/>
    </xf>
    <xf numFmtId="0" fontId="10" fillId="0" borderId="3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justify" vertical="center" wrapText="1"/>
    </xf>
    <xf numFmtId="0" fontId="10" fillId="0" borderId="13" xfId="0" applyFont="1" applyBorder="1" applyAlignment="1">
      <alignment horizontal="center" vertical="center" wrapText="1"/>
    </xf>
    <xf numFmtId="164" fontId="10" fillId="0" borderId="13" xfId="0" applyNumberFormat="1" applyFont="1" applyBorder="1" applyAlignment="1">
      <alignment horizontal="center" vertical="center" wrapText="1"/>
    </xf>
    <xf numFmtId="164" fontId="8" fillId="0" borderId="7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 wrapText="1"/>
    </xf>
    <xf numFmtId="164" fontId="8" fillId="0" borderId="13" xfId="0" applyNumberFormat="1" applyFont="1" applyBorder="1" applyAlignment="1">
      <alignment horizontal="center" vertical="center" wrapText="1"/>
    </xf>
    <xf numFmtId="0" fontId="10" fillId="3" borderId="14" xfId="1" applyFont="1" applyFill="1" applyBorder="1" applyAlignment="1">
      <alignment vertical="center" wrapText="1"/>
    </xf>
    <xf numFmtId="0" fontId="17" fillId="2" borderId="15" xfId="1" applyFont="1" applyFill="1" applyBorder="1"/>
    <xf numFmtId="0" fontId="10" fillId="0" borderId="12" xfId="0" applyFont="1" applyBorder="1" applyAlignment="1">
      <alignment horizontal="justify" vertical="center" wrapText="1"/>
    </xf>
    <xf numFmtId="0" fontId="10" fillId="0" borderId="7" xfId="0" applyFont="1" applyBorder="1" applyAlignment="1">
      <alignment vertical="center" wrapText="1"/>
    </xf>
    <xf numFmtId="0" fontId="8" fillId="0" borderId="1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justify" vertical="center" wrapText="1"/>
    </xf>
    <xf numFmtId="0" fontId="6" fillId="0" borderId="17" xfId="1" applyFont="1" applyBorder="1" applyAlignment="1">
      <alignment horizontal="center"/>
    </xf>
    <xf numFmtId="0" fontId="6" fillId="3" borderId="0" xfId="1" applyFont="1" applyFill="1"/>
    <xf numFmtId="0" fontId="6" fillId="3" borderId="0" xfId="1" applyFont="1" applyFill="1" applyAlignment="1">
      <alignment horizontal="center"/>
    </xf>
    <xf numFmtId="0" fontId="7" fillId="3" borderId="0" xfId="1" applyFont="1" applyFill="1" applyAlignment="1">
      <alignment horizontal="center"/>
    </xf>
    <xf numFmtId="0" fontId="6" fillId="3" borderId="17" xfId="1" applyFont="1" applyFill="1" applyBorder="1" applyAlignment="1">
      <alignment horizontal="center"/>
    </xf>
    <xf numFmtId="0" fontId="10" fillId="3" borderId="0" xfId="1" applyFont="1" applyFill="1" applyBorder="1" applyAlignment="1">
      <alignment vertical="center" wrapText="1"/>
    </xf>
    <xf numFmtId="0" fontId="10" fillId="3" borderId="19" xfId="1" applyFont="1" applyFill="1" applyBorder="1" applyAlignment="1">
      <alignment vertical="center" wrapText="1"/>
    </xf>
    <xf numFmtId="0" fontId="20" fillId="0" borderId="0" xfId="0" applyFont="1"/>
    <xf numFmtId="0" fontId="20" fillId="0" borderId="2" xfId="0" applyFont="1" applyBorder="1"/>
    <xf numFmtId="164" fontId="20" fillId="0" borderId="2" xfId="0" applyNumberFormat="1" applyFont="1" applyBorder="1" applyAlignment="1">
      <alignment horizontal="center"/>
    </xf>
    <xf numFmtId="0" fontId="6" fillId="3" borderId="0" xfId="6" applyFont="1" applyFill="1"/>
    <xf numFmtId="0" fontId="7" fillId="3" borderId="0" xfId="6" applyFont="1" applyFill="1" applyAlignment="1">
      <alignment horizontal="center"/>
    </xf>
    <xf numFmtId="0" fontId="7" fillId="3" borderId="0" xfId="6" applyFont="1" applyFill="1"/>
    <xf numFmtId="0" fontId="5" fillId="0" borderId="0" xfId="6" applyFont="1"/>
    <xf numFmtId="0" fontId="5" fillId="0" borderId="0" xfId="6" applyFont="1" applyAlignment="1">
      <alignment horizontal="center"/>
    </xf>
    <xf numFmtId="0" fontId="4" fillId="2" borderId="0" xfId="6" applyFont="1" applyFill="1"/>
    <xf numFmtId="0" fontId="4" fillId="0" borderId="0" xfId="6" applyFont="1"/>
    <xf numFmtId="0" fontId="8" fillId="0" borderId="0" xfId="0" applyFont="1" applyAlignment="1">
      <alignment horizontal="justify" vertical="center" wrapText="1"/>
    </xf>
    <xf numFmtId="164" fontId="8" fillId="0" borderId="0" xfId="0" applyNumberFormat="1" applyFont="1" applyAlignment="1">
      <alignment horizontal="center" vertical="center" wrapText="1"/>
    </xf>
    <xf numFmtId="0" fontId="6" fillId="0" borderId="0" xfId="6" applyFont="1"/>
    <xf numFmtId="0" fontId="6" fillId="0" borderId="0" xfId="6" applyFont="1" applyAlignment="1">
      <alignment horizontal="center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center" vertical="center" wrapText="1"/>
    </xf>
    <xf numFmtId="164" fontId="8" fillId="3" borderId="2" xfId="1" applyNumberFormat="1" applyFont="1" applyFill="1" applyBorder="1" applyAlignment="1">
      <alignment horizontal="center" vertical="center" wrapText="1"/>
    </xf>
    <xf numFmtId="0" fontId="10" fillId="3" borderId="0" xfId="1" applyFont="1" applyFill="1" applyBorder="1" applyAlignment="1">
      <alignment horizontal="center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165" fontId="8" fillId="3" borderId="2" xfId="1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0" fillId="2" borderId="0" xfId="6" applyFont="1" applyFill="1" applyAlignment="1">
      <alignment horizontal="center"/>
    </xf>
    <xf numFmtId="0" fontId="7" fillId="3" borderId="0" xfId="6" applyFont="1" applyFill="1" applyAlignment="1">
      <alignment horizontal="center"/>
    </xf>
    <xf numFmtId="0" fontId="20" fillId="0" borderId="2" xfId="0" applyFont="1" applyBorder="1" applyAlignment="1">
      <alignment wrapText="1"/>
    </xf>
    <xf numFmtId="0" fontId="20" fillId="0" borderId="2" xfId="0" applyFont="1" applyFill="1" applyBorder="1" applyAlignment="1">
      <alignment wrapText="1"/>
    </xf>
    <xf numFmtId="0" fontId="20" fillId="0" borderId="0" xfId="0" applyFont="1" applyBorder="1"/>
    <xf numFmtId="164" fontId="20" fillId="0" borderId="0" xfId="0" applyNumberFormat="1" applyFont="1" applyBorder="1" applyAlignment="1">
      <alignment horizontal="center"/>
    </xf>
    <xf numFmtId="0" fontId="19" fillId="0" borderId="0" xfId="0" applyFont="1"/>
    <xf numFmtId="0" fontId="28" fillId="3" borderId="0" xfId="6" applyFont="1" applyFill="1"/>
    <xf numFmtId="0" fontId="28" fillId="3" borderId="1" xfId="6" applyFont="1" applyFill="1" applyBorder="1" applyAlignment="1">
      <alignment horizontal="center"/>
    </xf>
    <xf numFmtId="0" fontId="28" fillId="3" borderId="0" xfId="6" applyFont="1" applyFill="1" applyAlignment="1">
      <alignment horizontal="center"/>
    </xf>
    <xf numFmtId="0" fontId="0" fillId="0" borderId="0" xfId="0" applyFont="1"/>
    <xf numFmtId="0" fontId="0" fillId="0" borderId="1" xfId="0" applyFont="1" applyBorder="1"/>
    <xf numFmtId="0" fontId="27" fillId="0" borderId="0" xfId="0" applyFont="1"/>
    <xf numFmtId="0" fontId="29" fillId="2" borderId="0" xfId="6" applyFont="1" applyFill="1"/>
    <xf numFmtId="0" fontId="19" fillId="0" borderId="1" xfId="0" applyFont="1" applyBorder="1"/>
    <xf numFmtId="0" fontId="28" fillId="3" borderId="1" xfId="6" applyFont="1" applyFill="1" applyBorder="1"/>
    <xf numFmtId="0" fontId="29" fillId="0" borderId="0" xfId="6" applyFont="1"/>
    <xf numFmtId="0" fontId="19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wrapText="1"/>
    </xf>
    <xf numFmtId="164" fontId="0" fillId="0" borderId="0" xfId="0" applyNumberFormat="1"/>
    <xf numFmtId="164" fontId="4" fillId="2" borderId="0" xfId="1" applyNumberFormat="1" applyFont="1" applyFill="1"/>
    <xf numFmtId="0" fontId="19" fillId="0" borderId="0" xfId="0" applyFont="1" applyAlignment="1">
      <alignment horizontal="left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8" fillId="0" borderId="0" xfId="1" applyFont="1"/>
    <xf numFmtId="0" fontId="28" fillId="3" borderId="0" xfId="1" applyFont="1" applyFill="1"/>
    <xf numFmtId="0" fontId="7" fillId="3" borderId="0" xfId="1" applyFont="1" applyFill="1" applyAlignment="1">
      <alignment horizontal="center" vertical="top"/>
    </xf>
    <xf numFmtId="166" fontId="8" fillId="0" borderId="6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7" fillId="3" borderId="0" xfId="6" applyFont="1" applyFill="1" applyAlignment="1">
      <alignment horizontal="center" vertical="top"/>
    </xf>
    <xf numFmtId="4" fontId="20" fillId="0" borderId="2" xfId="0" applyNumberFormat="1" applyFont="1" applyBorder="1" applyAlignment="1">
      <alignment horizontal="center" vertical="center" wrapText="1"/>
    </xf>
    <xf numFmtId="4" fontId="20" fillId="0" borderId="0" xfId="0" applyNumberFormat="1" applyFont="1" applyAlignment="1">
      <alignment horizontal="center" vertical="center" wrapText="1"/>
    </xf>
    <xf numFmtId="0" fontId="7" fillId="3" borderId="0" xfId="1" applyFont="1" applyFill="1" applyBorder="1" applyAlignment="1">
      <alignment horizontal="left"/>
    </xf>
    <xf numFmtId="0" fontId="5" fillId="2" borderId="0" xfId="1" applyFont="1" applyFill="1" applyAlignment="1">
      <alignment horizontal="center"/>
    </xf>
    <xf numFmtId="164" fontId="20" fillId="2" borderId="2" xfId="0" applyNumberFormat="1" applyFont="1" applyFill="1" applyBorder="1" applyAlignment="1">
      <alignment horizontal="center"/>
    </xf>
    <xf numFmtId="164" fontId="10" fillId="2" borderId="6" xfId="0" applyNumberFormat="1" applyFont="1" applyFill="1" applyBorder="1" applyAlignment="1">
      <alignment horizontal="center" vertical="center" wrapText="1"/>
    </xf>
    <xf numFmtId="164" fontId="8" fillId="2" borderId="5" xfId="0" applyNumberFormat="1" applyFont="1" applyFill="1" applyBorder="1" applyAlignment="1">
      <alignment horizontal="center" vertical="center" wrapText="1"/>
    </xf>
    <xf numFmtId="164" fontId="8" fillId="2" borderId="4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164" fontId="10" fillId="5" borderId="2" xfId="1" applyNumberFormat="1" applyFont="1" applyFill="1" applyBorder="1" applyAlignment="1">
      <alignment horizontal="center" vertical="center" wrapText="1"/>
    </xf>
    <xf numFmtId="164" fontId="10" fillId="5" borderId="5" xfId="0" applyNumberFormat="1" applyFont="1" applyFill="1" applyBorder="1" applyAlignment="1">
      <alignment horizontal="center" vertical="center" wrapText="1"/>
    </xf>
    <xf numFmtId="164" fontId="8" fillId="5" borderId="4" xfId="0" applyNumberFormat="1" applyFont="1" applyFill="1" applyBorder="1" applyAlignment="1">
      <alignment horizontal="center" vertical="center" wrapText="1"/>
    </xf>
    <xf numFmtId="0" fontId="8" fillId="2" borderId="2" xfId="5" applyFont="1" applyFill="1" applyBorder="1" applyAlignment="1">
      <alignment horizontal="center" vertical="center" wrapText="1"/>
    </xf>
    <xf numFmtId="164" fontId="10" fillId="5" borderId="4" xfId="0" applyNumberFormat="1" applyFont="1" applyFill="1" applyBorder="1" applyAlignment="1">
      <alignment horizontal="center" vertical="center" wrapText="1"/>
    </xf>
    <xf numFmtId="164" fontId="8" fillId="5" borderId="3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 wrapText="1"/>
    </xf>
    <xf numFmtId="164" fontId="8" fillId="2" borderId="11" xfId="0" applyNumberFormat="1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>
      <alignment horizontal="center" vertical="center" wrapText="1"/>
    </xf>
    <xf numFmtId="164" fontId="8" fillId="2" borderId="7" xfId="0" applyNumberFormat="1" applyFont="1" applyFill="1" applyBorder="1" applyAlignment="1">
      <alignment horizontal="center" vertical="center" wrapText="1"/>
    </xf>
    <xf numFmtId="164" fontId="8" fillId="2" borderId="16" xfId="0" applyNumberFormat="1" applyFont="1" applyFill="1" applyBorder="1" applyAlignment="1">
      <alignment horizontal="center" vertical="center" wrapText="1"/>
    </xf>
    <xf numFmtId="164" fontId="10" fillId="2" borderId="3" xfId="0" applyNumberFormat="1" applyFont="1" applyFill="1" applyBorder="1" applyAlignment="1">
      <alignment horizontal="center" vertical="center" wrapText="1"/>
    </xf>
    <xf numFmtId="166" fontId="8" fillId="2" borderId="6" xfId="0" applyNumberFormat="1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4" fontId="10" fillId="2" borderId="5" xfId="0" applyNumberFormat="1" applyFont="1" applyFill="1" applyBorder="1" applyAlignment="1">
      <alignment horizontal="center" vertical="center" wrapText="1"/>
    </xf>
    <xf numFmtId="4" fontId="8" fillId="2" borderId="4" xfId="0" applyNumberFormat="1" applyFont="1" applyFill="1" applyBorder="1" applyAlignment="1">
      <alignment horizontal="center" vertical="center" wrapText="1"/>
    </xf>
    <xf numFmtId="4" fontId="8" fillId="2" borderId="3" xfId="0" applyNumberFormat="1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wrapText="1"/>
    </xf>
    <xf numFmtId="164" fontId="25" fillId="2" borderId="2" xfId="0" applyNumberFormat="1" applyFont="1" applyFill="1" applyBorder="1" applyAlignment="1">
      <alignment horizontal="center"/>
    </xf>
    <xf numFmtId="165" fontId="25" fillId="2" borderId="2" xfId="0" applyNumberFormat="1" applyFont="1" applyFill="1" applyBorder="1" applyAlignment="1">
      <alignment horizontal="center"/>
    </xf>
    <xf numFmtId="0" fontId="8" fillId="2" borderId="2" xfId="5" applyFont="1" applyFill="1" applyBorder="1" applyAlignment="1">
      <alignment vertical="center" wrapText="1"/>
    </xf>
    <xf numFmtId="165" fontId="20" fillId="2" borderId="2" xfId="0" applyNumberFormat="1" applyFont="1" applyFill="1" applyBorder="1" applyAlignment="1">
      <alignment horizontal="center"/>
    </xf>
    <xf numFmtId="0" fontId="20" fillId="2" borderId="2" xfId="0" applyFont="1" applyFill="1" applyBorder="1" applyAlignment="1">
      <alignment wrapText="1"/>
    </xf>
    <xf numFmtId="0" fontId="8" fillId="2" borderId="12" xfId="5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wrapText="1"/>
    </xf>
    <xf numFmtId="0" fontId="20" fillId="2" borderId="2" xfId="0" applyFont="1" applyFill="1" applyBorder="1"/>
    <xf numFmtId="0" fontId="20" fillId="2" borderId="2" xfId="0" applyFont="1" applyFill="1" applyBorder="1" applyAlignment="1">
      <alignment vertical="top" wrapText="1"/>
    </xf>
    <xf numFmtId="0" fontId="19" fillId="2" borderId="0" xfId="0" applyFont="1" applyFill="1"/>
    <xf numFmtId="0" fontId="20" fillId="2" borderId="0" xfId="0" applyFont="1" applyFill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2" xfId="5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7" fillId="2" borderId="0" xfId="6" applyFont="1" applyFill="1" applyAlignment="1">
      <alignment horizontal="left" wrapText="1"/>
    </xf>
    <xf numFmtId="0" fontId="16" fillId="2" borderId="8" xfId="0" applyFont="1" applyFill="1" applyBorder="1" applyAlignment="1">
      <alignment horizontal="left" vertical="center" wrapText="1"/>
    </xf>
    <xf numFmtId="0" fontId="16" fillId="2" borderId="12" xfId="5" applyFont="1" applyFill="1" applyBorder="1" applyAlignment="1">
      <alignment horizontal="left" vertical="center" wrapText="1"/>
    </xf>
    <xf numFmtId="0" fontId="18" fillId="2" borderId="12" xfId="5" applyFont="1" applyFill="1" applyBorder="1" applyAlignment="1">
      <alignment horizontal="left" vertical="center" wrapText="1"/>
    </xf>
    <xf numFmtId="0" fontId="23" fillId="2" borderId="2" xfId="0" applyFont="1" applyFill="1" applyBorder="1" applyAlignment="1">
      <alignment vertical="center"/>
    </xf>
    <xf numFmtId="0" fontId="0" fillId="2" borderId="2" xfId="0" applyFill="1" applyBorder="1"/>
    <xf numFmtId="0" fontId="16" fillId="2" borderId="22" xfId="5" applyFont="1" applyFill="1" applyBorder="1" applyAlignment="1">
      <alignment horizontal="left" vertical="center" wrapText="1"/>
    </xf>
    <xf numFmtId="0" fontId="7" fillId="5" borderId="2" xfId="6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 wrapText="1"/>
    </xf>
    <xf numFmtId="0" fontId="20" fillId="2" borderId="0" xfId="0" applyFont="1" applyFill="1"/>
    <xf numFmtId="0" fontId="0" fillId="2" borderId="0" xfId="0" applyFill="1"/>
    <xf numFmtId="0" fontId="8" fillId="2" borderId="2" xfId="5" applyFont="1" applyFill="1" applyBorder="1" applyAlignment="1">
      <alignment horizontal="left" wrapText="1"/>
    </xf>
    <xf numFmtId="0" fontId="8" fillId="2" borderId="7" xfId="5" applyFont="1" applyFill="1" applyBorder="1" applyAlignment="1">
      <alignment horizontal="left" wrapText="1"/>
    </xf>
    <xf numFmtId="0" fontId="8" fillId="2" borderId="6" xfId="5" applyFont="1" applyFill="1" applyBorder="1" applyAlignment="1">
      <alignment horizontal="left" wrapText="1"/>
    </xf>
    <xf numFmtId="0" fontId="8" fillId="2" borderId="2" xfId="5" applyFont="1" applyFill="1" applyBorder="1" applyAlignment="1">
      <alignment horizontal="left"/>
    </xf>
    <xf numFmtId="0" fontId="26" fillId="2" borderId="2" xfId="5" applyFont="1" applyFill="1" applyBorder="1" applyAlignment="1">
      <alignment horizontal="left" wrapText="1"/>
    </xf>
    <xf numFmtId="0" fontId="19" fillId="2" borderId="0" xfId="0" applyFont="1" applyFill="1" applyAlignment="1">
      <alignment horizontal="center"/>
    </xf>
    <xf numFmtId="0" fontId="28" fillId="5" borderId="0" xfId="6" applyFont="1" applyFill="1"/>
    <xf numFmtId="0" fontId="28" fillId="5" borderId="1" xfId="6" applyFont="1" applyFill="1" applyBorder="1" applyAlignment="1">
      <alignment horizontal="center"/>
    </xf>
    <xf numFmtId="0" fontId="28" fillId="5" borderId="0" xfId="6" applyFont="1" applyFill="1" applyAlignment="1">
      <alignment horizontal="center"/>
    </xf>
    <xf numFmtId="0" fontId="6" fillId="5" borderId="0" xfId="6" applyFont="1" applyFill="1"/>
    <xf numFmtId="0" fontId="7" fillId="5" borderId="0" xfId="6" applyFont="1" applyFill="1" applyAlignment="1">
      <alignment horizontal="center" vertical="top"/>
    </xf>
    <xf numFmtId="0" fontId="8" fillId="2" borderId="5" xfId="0" applyFont="1" applyFill="1" applyBorder="1" applyAlignment="1">
      <alignment vertical="center" wrapText="1"/>
    </xf>
    <xf numFmtId="0" fontId="20" fillId="2" borderId="24" xfId="1" applyFont="1" applyFill="1" applyBorder="1" applyAlignment="1">
      <alignment wrapText="1"/>
    </xf>
    <xf numFmtId="0" fontId="8" fillId="2" borderId="8" xfId="0" applyFont="1" applyFill="1" applyBorder="1" applyAlignment="1">
      <alignment vertical="center" wrapText="1"/>
    </xf>
    <xf numFmtId="0" fontId="8" fillId="2" borderId="12" xfId="5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center" vertical="center" wrapText="1"/>
    </xf>
    <xf numFmtId="164" fontId="20" fillId="2" borderId="2" xfId="6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justify" vertical="center" wrapText="1"/>
    </xf>
    <xf numFmtId="3" fontId="8" fillId="2" borderId="2" xfId="0" applyNumberFormat="1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8" fillId="5" borderId="9" xfId="6" applyFont="1" applyFill="1" applyBorder="1" applyAlignment="1">
      <alignment horizontal="center" vertical="center" wrapText="1"/>
    </xf>
    <xf numFmtId="0" fontId="8" fillId="5" borderId="2" xfId="6" applyFont="1" applyFill="1" applyBorder="1" applyAlignment="1">
      <alignment horizontal="center" vertical="center" wrapText="1"/>
    </xf>
    <xf numFmtId="3" fontId="20" fillId="2" borderId="2" xfId="0" applyNumberFormat="1" applyFont="1" applyFill="1" applyBorder="1" applyAlignment="1">
      <alignment horizontal="center"/>
    </xf>
    <xf numFmtId="0" fontId="20" fillId="2" borderId="7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wrapText="1"/>
    </xf>
    <xf numFmtId="0" fontId="19" fillId="2" borderId="1" xfId="0" applyFont="1" applyFill="1" applyBorder="1"/>
    <xf numFmtId="0" fontId="7" fillId="2" borderId="0" xfId="6" applyFont="1" applyFill="1" applyAlignment="1">
      <alignment horizontal="center" vertical="top"/>
    </xf>
    <xf numFmtId="0" fontId="19" fillId="2" borderId="0" xfId="0" applyFont="1" applyFill="1" applyAlignment="1">
      <alignment vertical="top"/>
    </xf>
    <xf numFmtId="3" fontId="8" fillId="2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0" fontId="15" fillId="0" borderId="0" xfId="1" applyFont="1" applyAlignment="1" applyProtection="1">
      <alignment horizontal="left" vertical="center" wrapText="1"/>
      <protection locked="0"/>
    </xf>
    <xf numFmtId="0" fontId="7" fillId="0" borderId="0" xfId="1" applyFont="1" applyAlignment="1" applyProtection="1">
      <alignment horizontal="left" vertical="center" wrapText="1"/>
      <protection locked="0"/>
    </xf>
    <xf numFmtId="0" fontId="30" fillId="3" borderId="0" xfId="1" applyFont="1" applyFill="1" applyBorder="1" applyAlignment="1">
      <alignment horizontal="center"/>
    </xf>
    <xf numFmtId="0" fontId="13" fillId="0" borderId="0" xfId="1" applyFont="1" applyAlignment="1" applyProtection="1">
      <alignment horizontal="center" vertical="center" wrapText="1"/>
      <protection locked="0"/>
    </xf>
    <xf numFmtId="0" fontId="11" fillId="3" borderId="7" xfId="1" applyFont="1" applyFill="1" applyBorder="1" applyAlignment="1">
      <alignment horizontal="center" vertical="center" wrapText="1"/>
    </xf>
    <xf numFmtId="0" fontId="11" fillId="3" borderId="6" xfId="1" applyFont="1" applyFill="1" applyBorder="1" applyAlignment="1">
      <alignment horizontal="center" vertical="center" wrapText="1"/>
    </xf>
    <xf numFmtId="0" fontId="11" fillId="3" borderId="4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11" fillId="3" borderId="9" xfId="1" applyFont="1" applyFill="1" applyBorder="1" applyAlignment="1">
      <alignment horizontal="center" vertical="center" wrapText="1"/>
    </xf>
    <xf numFmtId="0" fontId="28" fillId="0" borderId="17" xfId="1" applyFont="1" applyBorder="1" applyAlignment="1">
      <alignment horizontal="center"/>
    </xf>
    <xf numFmtId="0" fontId="28" fillId="0" borderId="0" xfId="1" applyFont="1" applyAlignment="1">
      <alignment horizontal="center"/>
    </xf>
    <xf numFmtId="0" fontId="28" fillId="3" borderId="17" xfId="1" applyFont="1" applyFill="1" applyBorder="1" applyAlignment="1">
      <alignment horizontal="center"/>
    </xf>
    <xf numFmtId="0" fontId="13" fillId="0" borderId="1" xfId="1" applyFont="1" applyBorder="1" applyAlignment="1" applyProtection="1">
      <alignment horizontal="center" vertical="center" wrapText="1"/>
      <protection locked="0"/>
    </xf>
    <xf numFmtId="0" fontId="7" fillId="3" borderId="0" xfId="1" applyFont="1" applyFill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8" fillId="3" borderId="17" xfId="6" applyFont="1" applyFill="1" applyBorder="1" applyAlignment="1">
      <alignment horizontal="center"/>
    </xf>
    <xf numFmtId="0" fontId="7" fillId="0" borderId="0" xfId="6" applyFont="1" applyAlignment="1">
      <alignment horizontal="center"/>
    </xf>
    <xf numFmtId="0" fontId="11" fillId="5" borderId="4" xfId="1" applyFont="1" applyFill="1" applyBorder="1" applyAlignment="1">
      <alignment horizontal="center" vertical="center" wrapText="1"/>
    </xf>
    <xf numFmtId="0" fontId="11" fillId="5" borderId="9" xfId="1" applyFont="1" applyFill="1" applyBorder="1" applyAlignment="1">
      <alignment horizontal="center" vertical="center" wrapText="1"/>
    </xf>
    <xf numFmtId="0" fontId="11" fillId="5" borderId="7" xfId="1" applyFont="1" applyFill="1" applyBorder="1" applyAlignment="1">
      <alignment horizontal="center" vertical="center" wrapText="1"/>
    </xf>
    <xf numFmtId="0" fontId="11" fillId="5" borderId="6" xfId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0" fillId="2" borderId="7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0" fillId="0" borderId="7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/>
    </xf>
    <xf numFmtId="0" fontId="23" fillId="2" borderId="0" xfId="0" applyFont="1" applyFill="1" applyAlignment="1">
      <alignment horizontal="center"/>
    </xf>
    <xf numFmtId="0" fontId="21" fillId="2" borderId="0" xfId="0" applyFont="1" applyFill="1" applyAlignment="1">
      <alignment horizontal="center"/>
    </xf>
    <xf numFmtId="0" fontId="8" fillId="2" borderId="21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/>
    </xf>
    <xf numFmtId="0" fontId="7" fillId="0" borderId="0" xfId="6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20" fillId="2" borderId="0" xfId="0" applyFont="1" applyFill="1" applyAlignment="1">
      <alignment horizontal="center" wrapText="1"/>
    </xf>
    <xf numFmtId="0" fontId="20" fillId="2" borderId="0" xfId="0" applyFont="1" applyFill="1" applyAlignment="1">
      <alignment horizontal="center"/>
    </xf>
    <xf numFmtId="0" fontId="28" fillId="5" borderId="17" xfId="6" applyFont="1" applyFill="1" applyBorder="1" applyAlignment="1">
      <alignment horizontal="center"/>
    </xf>
    <xf numFmtId="0" fontId="7" fillId="2" borderId="0" xfId="6" applyFont="1" applyFill="1" applyAlignment="1">
      <alignment horizontal="center" vertical="top"/>
    </xf>
    <xf numFmtId="0" fontId="23" fillId="2" borderId="0" xfId="0" applyFont="1" applyFill="1" applyAlignment="1">
      <alignment horizontal="center" vertical="top"/>
    </xf>
    <xf numFmtId="0" fontId="20" fillId="2" borderId="0" xfId="6" applyFont="1" applyFill="1" applyAlignment="1">
      <alignment horizontal="center"/>
    </xf>
    <xf numFmtId="0" fontId="7" fillId="3" borderId="0" xfId="6" applyFont="1" applyFill="1" applyAlignment="1">
      <alignment horizont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6" applyFont="1" applyBorder="1" applyAlignment="1">
      <alignment horizontal="center"/>
    </xf>
    <xf numFmtId="0" fontId="20" fillId="0" borderId="1" xfId="0" applyFont="1" applyBorder="1" applyAlignment="1"/>
    <xf numFmtId="0" fontId="19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3" fillId="2" borderId="25" xfId="0" applyFont="1" applyFill="1" applyBorder="1" applyAlignment="1">
      <alignment horizontal="center"/>
    </xf>
    <xf numFmtId="0" fontId="0" fillId="2" borderId="25" xfId="0" applyFill="1" applyBorder="1" applyAlignment="1"/>
    <xf numFmtId="0" fontId="20" fillId="0" borderId="12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4" fillId="2" borderId="0" xfId="0" applyFont="1" applyFill="1" applyAlignment="1">
      <alignment horizontal="center"/>
    </xf>
    <xf numFmtId="0" fontId="20" fillId="0" borderId="1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9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</cellXfs>
  <cellStyles count="7">
    <cellStyle name="Звичайний 2" xfId="3"/>
    <cellStyle name="Звичайний 2 2" xfId="1"/>
    <cellStyle name="Звичайний 2 2 2" xfId="4"/>
    <cellStyle name="Звичайний 2 2 2 2" xfId="6"/>
    <cellStyle name="Звичайний 3" xfId="2"/>
    <cellStyle name="Обычный" xfId="0" builtinId="0"/>
    <cellStyle name="Обычный 2" xfId="5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L117"/>
  <sheetViews>
    <sheetView view="pageBreakPreview" topLeftCell="A54" zoomScale="60" zoomScaleNormal="89" workbookViewId="0">
      <selection activeCell="C69" sqref="C69"/>
    </sheetView>
  </sheetViews>
  <sheetFormatPr defaultColWidth="9.140625" defaultRowHeight="18" x14ac:dyDescent="0.3"/>
  <cols>
    <col min="1" max="1" width="73.28515625" style="4" customWidth="1"/>
    <col min="2" max="2" width="8.42578125" style="4" customWidth="1"/>
    <col min="3" max="3" width="14.42578125" style="3" customWidth="1"/>
    <col min="4" max="4" width="12.7109375" style="3" customWidth="1"/>
    <col min="5" max="5" width="11.85546875" style="3" customWidth="1"/>
    <col min="6" max="6" width="11.5703125" style="3" customWidth="1"/>
    <col min="7" max="11" width="9.140625" style="2"/>
    <col min="12" max="16384" width="9.140625" style="1"/>
  </cols>
  <sheetData>
    <row r="1" spans="1:12" ht="18.75" customHeight="1" x14ac:dyDescent="0.3">
      <c r="A1" s="6"/>
      <c r="B1" s="241" t="s">
        <v>45</v>
      </c>
      <c r="C1" s="241"/>
      <c r="D1" s="241"/>
      <c r="E1" s="241"/>
      <c r="F1" s="241"/>
    </row>
    <row r="2" spans="1:12" ht="43.5" customHeight="1" x14ac:dyDescent="0.3">
      <c r="A2" s="6"/>
      <c r="B2" s="242" t="s">
        <v>115</v>
      </c>
      <c r="C2" s="242"/>
      <c r="D2" s="242"/>
      <c r="E2" s="242"/>
      <c r="F2" s="242"/>
    </row>
    <row r="3" spans="1:12" s="2" customFormat="1" ht="4.5" customHeight="1" x14ac:dyDescent="0.3">
      <c r="A3" s="18"/>
      <c r="B3" s="6"/>
      <c r="C3" s="5"/>
      <c r="D3" s="3"/>
      <c r="E3" s="17"/>
      <c r="F3" s="17"/>
    </row>
    <row r="4" spans="1:12" s="2" customFormat="1" ht="16.899999999999999" customHeight="1" x14ac:dyDescent="0.3">
      <c r="A4" s="244" t="s">
        <v>44</v>
      </c>
      <c r="B4" s="244"/>
      <c r="C4" s="244"/>
      <c r="D4" s="244"/>
      <c r="E4" s="244"/>
      <c r="F4" s="244"/>
    </row>
    <row r="5" spans="1:12" s="2" customFormat="1" ht="18.75" x14ac:dyDescent="0.3">
      <c r="A5" s="253" t="s">
        <v>224</v>
      </c>
      <c r="B5" s="253"/>
      <c r="C5" s="253"/>
      <c r="D5" s="253"/>
      <c r="E5" s="253"/>
      <c r="F5" s="253"/>
    </row>
    <row r="6" spans="1:12" s="2" customFormat="1" ht="18" customHeight="1" x14ac:dyDescent="0.3">
      <c r="A6" s="254" t="s">
        <v>43</v>
      </c>
      <c r="B6" s="254"/>
      <c r="C6" s="254"/>
      <c r="D6" s="254"/>
      <c r="E6" s="254"/>
      <c r="F6" s="254"/>
    </row>
    <row r="7" spans="1:12" s="2" customFormat="1" ht="14.25" customHeight="1" x14ac:dyDescent="0.3">
      <c r="A7" s="243" t="s">
        <v>225</v>
      </c>
      <c r="B7" s="243"/>
      <c r="C7" s="243"/>
      <c r="D7" s="243"/>
      <c r="E7" s="243"/>
      <c r="F7" s="243"/>
    </row>
    <row r="8" spans="1:12" s="2" customFormat="1" ht="15" customHeight="1" x14ac:dyDescent="0.3">
      <c r="A8" s="149" t="s">
        <v>226</v>
      </c>
      <c r="B8" s="16"/>
      <c r="C8" s="16"/>
      <c r="D8" s="16"/>
      <c r="E8" s="16"/>
      <c r="F8" s="15" t="s">
        <v>42</v>
      </c>
    </row>
    <row r="9" spans="1:12" s="2" customFormat="1" ht="18" customHeight="1" x14ac:dyDescent="0.3">
      <c r="A9" s="247" t="s">
        <v>48</v>
      </c>
      <c r="B9" s="247" t="s">
        <v>46</v>
      </c>
      <c r="C9" s="248" t="s">
        <v>97</v>
      </c>
      <c r="D9" s="248" t="s">
        <v>98</v>
      </c>
      <c r="E9" s="249" t="s">
        <v>99</v>
      </c>
      <c r="F9" s="245" t="s">
        <v>112</v>
      </c>
    </row>
    <row r="10" spans="1:12" s="2" customFormat="1" ht="27" customHeight="1" x14ac:dyDescent="0.3">
      <c r="A10" s="247"/>
      <c r="B10" s="247"/>
      <c r="C10" s="248"/>
      <c r="D10" s="248"/>
      <c r="E10" s="249"/>
      <c r="F10" s="246"/>
    </row>
    <row r="11" spans="1:12" s="2" customFormat="1" x14ac:dyDescent="0.3">
      <c r="A11" s="19" t="s">
        <v>41</v>
      </c>
      <c r="B11" s="19" t="s">
        <v>40</v>
      </c>
      <c r="C11" s="19">
        <v>3</v>
      </c>
      <c r="D11" s="19">
        <v>4</v>
      </c>
      <c r="E11" s="20">
        <v>5</v>
      </c>
      <c r="F11" s="14">
        <v>6</v>
      </c>
    </row>
    <row r="12" spans="1:12" s="2" customFormat="1" x14ac:dyDescent="0.3">
      <c r="A12" s="80" t="s">
        <v>39</v>
      </c>
      <c r="B12" s="92"/>
      <c r="C12" s="111"/>
      <c r="D12" s="111"/>
      <c r="E12" s="92"/>
      <c r="F12" s="93"/>
    </row>
    <row r="13" spans="1:12" s="2" customFormat="1" x14ac:dyDescent="0.3">
      <c r="A13" s="13" t="s">
        <v>38</v>
      </c>
      <c r="B13" s="12">
        <v>1100</v>
      </c>
      <c r="C13" s="156">
        <f>C14+C17+C21</f>
        <v>29812.613000000001</v>
      </c>
      <c r="D13" s="156">
        <f>D14+D17+D21</f>
        <v>29778.837</v>
      </c>
      <c r="E13" s="110">
        <f>D13-C13</f>
        <v>-33.776000000001659</v>
      </c>
      <c r="F13" s="113">
        <f>D13/C13*100</f>
        <v>99.886705670516022</v>
      </c>
    </row>
    <row r="14" spans="1:12" s="2" customFormat="1" x14ac:dyDescent="0.3">
      <c r="A14" s="21" t="s">
        <v>37</v>
      </c>
      <c r="B14" s="22" t="s">
        <v>36</v>
      </c>
      <c r="C14" s="157">
        <f>C15+C16</f>
        <v>20207.013999999999</v>
      </c>
      <c r="D14" s="157">
        <f>D15+D16</f>
        <v>20207.013999999999</v>
      </c>
      <c r="E14" s="110">
        <f t="shared" ref="E14:E77" si="0">D14-C14</f>
        <v>0</v>
      </c>
      <c r="F14" s="113">
        <f t="shared" ref="F14:F77" si="1">D14/C14*100</f>
        <v>100</v>
      </c>
    </row>
    <row r="15" spans="1:12" s="2" customFormat="1" x14ac:dyDescent="0.3">
      <c r="A15" s="9" t="s">
        <v>35</v>
      </c>
      <c r="B15" s="8" t="s">
        <v>34</v>
      </c>
      <c r="C15" s="158">
        <v>20195.927</v>
      </c>
      <c r="D15" s="158">
        <v>20195.927</v>
      </c>
      <c r="E15" s="110">
        <f t="shared" si="0"/>
        <v>0</v>
      </c>
      <c r="F15" s="113">
        <f t="shared" si="1"/>
        <v>100</v>
      </c>
    </row>
    <row r="16" spans="1:12" s="3" customFormat="1" ht="31.5" x14ac:dyDescent="0.3">
      <c r="A16" s="24" t="s">
        <v>49</v>
      </c>
      <c r="B16" s="8" t="s">
        <v>33</v>
      </c>
      <c r="C16" s="159">
        <v>11.087</v>
      </c>
      <c r="D16" s="159">
        <v>11.087</v>
      </c>
      <c r="E16" s="110">
        <f t="shared" si="0"/>
        <v>0</v>
      </c>
      <c r="F16" s="113">
        <f t="shared" si="1"/>
        <v>100</v>
      </c>
      <c r="G16" s="2"/>
      <c r="H16" s="2"/>
      <c r="I16" s="2"/>
      <c r="J16" s="2"/>
      <c r="K16" s="2"/>
      <c r="L16" s="150"/>
    </row>
    <row r="17" spans="1:12" s="3" customFormat="1" x14ac:dyDescent="0.3">
      <c r="A17" s="11" t="s">
        <v>50</v>
      </c>
      <c r="B17" s="10" t="s">
        <v>32</v>
      </c>
      <c r="C17" s="160">
        <f>C18+C19+C20</f>
        <v>8669.1620000000003</v>
      </c>
      <c r="D17" s="160">
        <f>D18+D19+D20</f>
        <v>8654.8689999999988</v>
      </c>
      <c r="E17" s="110">
        <f t="shared" si="0"/>
        <v>-14.293000000001484</v>
      </c>
      <c r="F17" s="113">
        <f t="shared" si="1"/>
        <v>99.835128239615301</v>
      </c>
      <c r="G17" s="2"/>
      <c r="H17" s="2"/>
      <c r="I17" s="2"/>
      <c r="J17" s="2"/>
      <c r="K17" s="2"/>
      <c r="L17" s="150"/>
    </row>
    <row r="18" spans="1:12" s="3" customFormat="1" x14ac:dyDescent="0.3">
      <c r="A18" s="25" t="s">
        <v>100</v>
      </c>
      <c r="B18" s="26" t="s">
        <v>31</v>
      </c>
      <c r="C18" s="161">
        <f>'Таблиця 1 рядок 1121'!B24</f>
        <v>7740.23</v>
      </c>
      <c r="D18" s="161">
        <f>'Таблиця 1 рядок 1121'!C24</f>
        <v>6995.7439999999997</v>
      </c>
      <c r="E18" s="110">
        <f t="shared" si="0"/>
        <v>-744.48599999999988</v>
      </c>
      <c r="F18" s="113">
        <f t="shared" si="1"/>
        <v>90.381603647436833</v>
      </c>
      <c r="G18" s="2"/>
      <c r="H18" s="2"/>
      <c r="I18" s="2"/>
      <c r="J18" s="2"/>
      <c r="K18" s="2"/>
      <c r="L18" s="150"/>
    </row>
    <row r="19" spans="1:12" s="3" customFormat="1" x14ac:dyDescent="0.3">
      <c r="A19" s="24" t="s">
        <v>51</v>
      </c>
      <c r="B19" s="26" t="s">
        <v>30</v>
      </c>
      <c r="C19" s="159">
        <v>634.39599999999996</v>
      </c>
      <c r="D19" s="159">
        <v>630.11199999999997</v>
      </c>
      <c r="E19" s="110">
        <f t="shared" si="0"/>
        <v>-4.2839999999999918</v>
      </c>
      <c r="F19" s="113">
        <f t="shared" si="1"/>
        <v>99.324712009533471</v>
      </c>
      <c r="G19" s="2"/>
      <c r="H19" s="2"/>
      <c r="I19" s="2"/>
      <c r="J19" s="2"/>
      <c r="K19" s="2"/>
      <c r="L19" s="150"/>
    </row>
    <row r="20" spans="1:12" s="3" customFormat="1" x14ac:dyDescent="0.3">
      <c r="A20" s="27" t="s">
        <v>101</v>
      </c>
      <c r="B20" s="28">
        <v>1123</v>
      </c>
      <c r="C20" s="162">
        <f>'Таблиця 2 рядок 1123'!B21</f>
        <v>294.536</v>
      </c>
      <c r="D20" s="162">
        <f>'Таблиця 2 рядок 1123'!C21</f>
        <v>1029.0129999999999</v>
      </c>
      <c r="E20" s="110">
        <f t="shared" si="0"/>
        <v>734.47699999999986</v>
      </c>
      <c r="F20" s="113">
        <f t="shared" si="1"/>
        <v>349.36747969687912</v>
      </c>
      <c r="G20" s="2"/>
      <c r="H20" s="2"/>
      <c r="I20" s="2"/>
      <c r="J20" s="2"/>
      <c r="K20" s="2"/>
      <c r="L20" s="150"/>
    </row>
    <row r="21" spans="1:12" s="3" customFormat="1" x14ac:dyDescent="0.3">
      <c r="A21" s="30" t="s">
        <v>52</v>
      </c>
      <c r="B21" s="31">
        <v>1130</v>
      </c>
      <c r="C21" s="163">
        <f>C22+C23+C24</f>
        <v>936.43700000000001</v>
      </c>
      <c r="D21" s="163">
        <f>D22+D23+D24</f>
        <v>916.95399999999995</v>
      </c>
      <c r="E21" s="110">
        <f t="shared" si="0"/>
        <v>-19.483000000000061</v>
      </c>
      <c r="F21" s="113">
        <f t="shared" si="1"/>
        <v>97.919454271883737</v>
      </c>
      <c r="G21" s="2"/>
      <c r="H21" s="2"/>
      <c r="I21" s="2"/>
      <c r="J21" s="2"/>
      <c r="K21" s="2"/>
      <c r="L21" s="150"/>
    </row>
    <row r="22" spans="1:12" ht="31.5" x14ac:dyDescent="0.3">
      <c r="A22" s="24" t="s">
        <v>53</v>
      </c>
      <c r="B22" s="33">
        <v>1131</v>
      </c>
      <c r="C22" s="159">
        <v>31.135000000000002</v>
      </c>
      <c r="D22" s="159">
        <v>4.4130000000000003</v>
      </c>
      <c r="E22" s="110">
        <f t="shared" si="0"/>
        <v>-26.722000000000001</v>
      </c>
      <c r="F22" s="113">
        <f t="shared" si="1"/>
        <v>14.173759434719768</v>
      </c>
      <c r="L22" s="2"/>
    </row>
    <row r="23" spans="1:12" ht="31.5" x14ac:dyDescent="0.3">
      <c r="A23" s="24" t="s">
        <v>54</v>
      </c>
      <c r="B23" s="33">
        <v>1132</v>
      </c>
      <c r="C23" s="159">
        <v>630.36800000000005</v>
      </c>
      <c r="D23" s="159">
        <v>657.08399999999995</v>
      </c>
      <c r="E23" s="110">
        <f t="shared" si="0"/>
        <v>26.715999999999894</v>
      </c>
      <c r="F23" s="113">
        <f t="shared" si="1"/>
        <v>104.23815929742626</v>
      </c>
      <c r="L23" s="2"/>
    </row>
    <row r="24" spans="1:12" x14ac:dyDescent="0.3">
      <c r="A24" s="27" t="s">
        <v>102</v>
      </c>
      <c r="B24" s="33">
        <v>1133</v>
      </c>
      <c r="C24" s="162">
        <f>'Таблиця 3 рядок 1133'!B21</f>
        <v>274.93399999999997</v>
      </c>
      <c r="D24" s="162">
        <f>'Таблиця 3 рядок 1133'!C21</f>
        <v>255.45699999999999</v>
      </c>
      <c r="E24" s="110">
        <f t="shared" si="0"/>
        <v>-19.476999999999975</v>
      </c>
      <c r="F24" s="113">
        <f t="shared" si="1"/>
        <v>92.915754326492916</v>
      </c>
      <c r="L24" s="2"/>
    </row>
    <row r="25" spans="1:12" x14ac:dyDescent="0.3">
      <c r="A25" s="34" t="s">
        <v>55</v>
      </c>
      <c r="B25" s="31">
        <v>1200</v>
      </c>
      <c r="C25" s="163">
        <f>C26+C43+C44</f>
        <v>29468.095999999998</v>
      </c>
      <c r="D25" s="163">
        <f>D26+D43+D44</f>
        <v>28270.573</v>
      </c>
      <c r="E25" s="110">
        <f t="shared" si="0"/>
        <v>-1197.5229999999974</v>
      </c>
      <c r="F25" s="113">
        <f t="shared" si="1"/>
        <v>95.936205040189918</v>
      </c>
      <c r="L25" s="2"/>
    </row>
    <row r="26" spans="1:12" ht="25.5" customHeight="1" x14ac:dyDescent="0.3">
      <c r="A26" s="34" t="s">
        <v>103</v>
      </c>
      <c r="B26" s="31">
        <v>1210</v>
      </c>
      <c r="C26" s="163">
        <f>C27+C28+C29+C30+C42</f>
        <v>28642.271999999997</v>
      </c>
      <c r="D26" s="163">
        <f>D27+D28+D29+D30+D42</f>
        <v>27486.093000000001</v>
      </c>
      <c r="E26" s="110">
        <f t="shared" si="0"/>
        <v>-1156.1789999999964</v>
      </c>
      <c r="F26" s="113">
        <f t="shared" si="1"/>
        <v>95.963382374135691</v>
      </c>
    </row>
    <row r="27" spans="1:12" x14ac:dyDescent="0.3">
      <c r="A27" s="27" t="s">
        <v>29</v>
      </c>
      <c r="B27" s="28">
        <v>1211</v>
      </c>
      <c r="C27" s="162">
        <f>'Таблиця 4 рядок 1210'!K10</f>
        <v>15441.162</v>
      </c>
      <c r="D27" s="162">
        <f>'Таблиця 4 рядок 1210'!L10</f>
        <v>15273.672</v>
      </c>
      <c r="E27" s="110">
        <f t="shared" si="0"/>
        <v>-167.48999999999978</v>
      </c>
      <c r="F27" s="113">
        <f t="shared" si="1"/>
        <v>98.91530184062573</v>
      </c>
    </row>
    <row r="28" spans="1:12" x14ac:dyDescent="0.3">
      <c r="A28" s="35" t="s">
        <v>28</v>
      </c>
      <c r="B28" s="28">
        <v>1212</v>
      </c>
      <c r="C28" s="162">
        <f>'Таблиця 4 рядок 1210'!K11</f>
        <v>3429.1559999999999</v>
      </c>
      <c r="D28" s="162">
        <f>'Таблиця 4 рядок 1210'!L11</f>
        <v>3388.9780000000001</v>
      </c>
      <c r="E28" s="110">
        <f t="shared" si="0"/>
        <v>-40.177999999999884</v>
      </c>
      <c r="F28" s="113">
        <f t="shared" si="1"/>
        <v>98.828341434452099</v>
      </c>
    </row>
    <row r="29" spans="1:12" x14ac:dyDescent="0.3">
      <c r="A29" s="24" t="s">
        <v>56</v>
      </c>
      <c r="B29" s="28">
        <v>1213</v>
      </c>
      <c r="C29" s="162">
        <f>'Таблиця 4 рядок 1210'!K12</f>
        <v>14.744</v>
      </c>
      <c r="D29" s="162">
        <f>'Таблиця 4 рядок 1210'!L12</f>
        <v>14.743</v>
      </c>
      <c r="E29" s="110">
        <f t="shared" si="0"/>
        <v>-9.9999999999944578E-4</v>
      </c>
      <c r="F29" s="113">
        <f t="shared" si="1"/>
        <v>99.99321758003255</v>
      </c>
    </row>
    <row r="30" spans="1:12" x14ac:dyDescent="0.3">
      <c r="A30" s="24" t="s">
        <v>57</v>
      </c>
      <c r="B30" s="28">
        <v>1214</v>
      </c>
      <c r="C30" s="164">
        <f>C31+C32+C33+C34+C35+C36+C37+C38+C39+C40+C41</f>
        <v>6626.5740000000005</v>
      </c>
      <c r="D30" s="164">
        <f>D31+D32+D33+D34+D35+D36+D37+D38+D39+D40+D41</f>
        <v>5752.259</v>
      </c>
      <c r="E30" s="110">
        <f t="shared" si="0"/>
        <v>-874.31500000000051</v>
      </c>
      <c r="F30" s="113">
        <f t="shared" si="1"/>
        <v>86.80592716537987</v>
      </c>
    </row>
    <row r="31" spans="1:12" x14ac:dyDescent="0.3">
      <c r="A31" s="37" t="s">
        <v>58</v>
      </c>
      <c r="B31" s="28" t="s">
        <v>59</v>
      </c>
      <c r="C31" s="153">
        <f>'Таблиця 4 рядок 1210'!K14</f>
        <v>4302</v>
      </c>
      <c r="D31" s="153">
        <f>'Таблиця 4 рядок 1210'!L14</f>
        <v>3649.7049999999999</v>
      </c>
      <c r="E31" s="110">
        <f t="shared" si="0"/>
        <v>-652.29500000000007</v>
      </c>
      <c r="F31" s="113">
        <f t="shared" si="1"/>
        <v>84.837401208740118</v>
      </c>
    </row>
    <row r="32" spans="1:12" x14ac:dyDescent="0.3">
      <c r="A32" s="81" t="s">
        <v>60</v>
      </c>
      <c r="B32" s="28" t="s">
        <v>61</v>
      </c>
      <c r="C32" s="153">
        <f>'Таблиця 4 рядок 1210'!K15</f>
        <v>88</v>
      </c>
      <c r="D32" s="153">
        <f>'Таблиця 4 рядок 1210'!L15</f>
        <v>70.611000000000004</v>
      </c>
      <c r="E32" s="110">
        <f t="shared" si="0"/>
        <v>-17.388999999999996</v>
      </c>
      <c r="F32" s="113">
        <f t="shared" si="1"/>
        <v>80.239772727272722</v>
      </c>
    </row>
    <row r="33" spans="1:6" x14ac:dyDescent="0.3">
      <c r="A33" s="38" t="s">
        <v>62</v>
      </c>
      <c r="B33" s="28" t="s">
        <v>63</v>
      </c>
      <c r="C33" s="153">
        <f>'Таблиця 4 рядок 1210'!K16</f>
        <v>70</v>
      </c>
      <c r="D33" s="153">
        <f>'Таблиця 4 рядок 1210'!L16</f>
        <v>53.929000000000002</v>
      </c>
      <c r="E33" s="110">
        <f t="shared" si="0"/>
        <v>-16.070999999999998</v>
      </c>
      <c r="F33" s="113">
        <f t="shared" si="1"/>
        <v>77.041428571428568</v>
      </c>
    </row>
    <row r="34" spans="1:6" x14ac:dyDescent="0.3">
      <c r="A34" s="38" t="s">
        <v>64</v>
      </c>
      <c r="B34" s="28" t="s">
        <v>65</v>
      </c>
      <c r="C34" s="153">
        <f>'Таблиця 4 рядок 1210'!K17</f>
        <v>191</v>
      </c>
      <c r="D34" s="153">
        <f>'Таблиця 4 рядок 1210'!L17</f>
        <v>106.98599999999999</v>
      </c>
      <c r="E34" s="110">
        <f t="shared" si="0"/>
        <v>-84.01400000000001</v>
      </c>
      <c r="F34" s="113">
        <f t="shared" si="1"/>
        <v>56.013612565445023</v>
      </c>
    </row>
    <row r="35" spans="1:6" x14ac:dyDescent="0.3">
      <c r="A35" s="39" t="s">
        <v>66</v>
      </c>
      <c r="B35" s="28" t="s">
        <v>67</v>
      </c>
      <c r="C35" s="153">
        <f>'Таблиця 4 рядок 1210'!K18</f>
        <v>70</v>
      </c>
      <c r="D35" s="153">
        <f>'Таблиця 4 рядок 1210'!L18</f>
        <v>63.148000000000003</v>
      </c>
      <c r="E35" s="110">
        <f t="shared" si="0"/>
        <v>-6.8519999999999968</v>
      </c>
      <c r="F35" s="113">
        <f t="shared" si="1"/>
        <v>90.21142857142857</v>
      </c>
    </row>
    <row r="36" spans="1:6" x14ac:dyDescent="0.3">
      <c r="A36" s="39" t="s">
        <v>68</v>
      </c>
      <c r="B36" s="28" t="s">
        <v>69</v>
      </c>
      <c r="C36" s="153">
        <f>'Таблиця 4 рядок 1210'!K19</f>
        <v>431.5</v>
      </c>
      <c r="D36" s="153">
        <f>'Таблиця 4 рядок 1210'!L19</f>
        <v>340.65899999999999</v>
      </c>
      <c r="E36" s="110">
        <f t="shared" si="0"/>
        <v>-90.841000000000008</v>
      </c>
      <c r="F36" s="113">
        <f t="shared" si="1"/>
        <v>78.947624565469283</v>
      </c>
    </row>
    <row r="37" spans="1:6" x14ac:dyDescent="0.3">
      <c r="A37" s="40" t="s">
        <v>70</v>
      </c>
      <c r="B37" s="28" t="s">
        <v>71</v>
      </c>
      <c r="C37" s="153">
        <f>'Таблиця 4 рядок 1210'!K20</f>
        <v>1367.9740000000002</v>
      </c>
      <c r="D37" s="153">
        <f>'Таблиця 4 рядок 1210'!L20</f>
        <v>1363.7939999999999</v>
      </c>
      <c r="E37" s="110">
        <f t="shared" si="0"/>
        <v>-4.180000000000291</v>
      </c>
      <c r="F37" s="113">
        <f t="shared" si="1"/>
        <v>99.69443863699162</v>
      </c>
    </row>
    <row r="38" spans="1:6" x14ac:dyDescent="0.3">
      <c r="A38" s="39" t="s">
        <v>72</v>
      </c>
      <c r="B38" s="28" t="s">
        <v>73</v>
      </c>
      <c r="C38" s="153">
        <f>'Таблиця 4 рядок 1210'!K21</f>
        <v>0</v>
      </c>
      <c r="D38" s="153">
        <f>'Таблиця 4 рядок 1210'!L21</f>
        <v>0</v>
      </c>
      <c r="E38" s="110">
        <f t="shared" si="0"/>
        <v>0</v>
      </c>
      <c r="F38" s="113" t="e">
        <f t="shared" si="1"/>
        <v>#DIV/0!</v>
      </c>
    </row>
    <row r="39" spans="1:6" x14ac:dyDescent="0.3">
      <c r="A39" s="39" t="s">
        <v>74</v>
      </c>
      <c r="B39" s="28" t="s">
        <v>75</v>
      </c>
      <c r="C39" s="153">
        <f>'Таблиця 4 рядок 1210'!K22</f>
        <v>27</v>
      </c>
      <c r="D39" s="153">
        <f>'Таблиця 4 рядок 1210'!L22</f>
        <v>24.497</v>
      </c>
      <c r="E39" s="110">
        <f t="shared" si="0"/>
        <v>-2.5030000000000001</v>
      </c>
      <c r="F39" s="113">
        <f t="shared" si="1"/>
        <v>90.729629629629628</v>
      </c>
    </row>
    <row r="40" spans="1:6" x14ac:dyDescent="0.3">
      <c r="A40" s="41" t="s">
        <v>76</v>
      </c>
      <c r="B40" s="28" t="s">
        <v>77</v>
      </c>
      <c r="C40" s="153">
        <f>'Таблиця 4 рядок 1210'!K23</f>
        <v>79.099999999999994</v>
      </c>
      <c r="D40" s="153">
        <f>'Таблиця 4 рядок 1210'!L23</f>
        <v>78.930000000000007</v>
      </c>
      <c r="E40" s="110">
        <f t="shared" si="0"/>
        <v>-0.16999999999998749</v>
      </c>
      <c r="F40" s="113">
        <f t="shared" si="1"/>
        <v>99.78508217446273</v>
      </c>
    </row>
    <row r="41" spans="1:6" x14ac:dyDescent="0.3">
      <c r="A41" s="38" t="s">
        <v>78</v>
      </c>
      <c r="B41" s="28" t="s">
        <v>79</v>
      </c>
      <c r="C41" s="153">
        <f>'Таблиця 4 рядок 1210'!K24</f>
        <v>0</v>
      </c>
      <c r="D41" s="153">
        <f>'Таблиця 4 рядок 1210'!L24</f>
        <v>0</v>
      </c>
      <c r="E41" s="110">
        <f t="shared" si="0"/>
        <v>0</v>
      </c>
      <c r="F41" s="113" t="e">
        <f t="shared" si="1"/>
        <v>#DIV/0!</v>
      </c>
    </row>
    <row r="42" spans="1:6" x14ac:dyDescent="0.3">
      <c r="A42" s="42" t="s">
        <v>104</v>
      </c>
      <c r="B42" s="28">
        <v>1215</v>
      </c>
      <c r="C42" s="154">
        <f>'Таблиця 5 рядок 1215'!B22</f>
        <v>3130.636</v>
      </c>
      <c r="D42" s="154">
        <f>'Таблиця 5 рядок 1215'!C22</f>
        <v>3056.4409999999998</v>
      </c>
      <c r="E42" s="110">
        <f t="shared" si="0"/>
        <v>-74.195000000000164</v>
      </c>
      <c r="F42" s="113">
        <f t="shared" si="1"/>
        <v>97.630034280574293</v>
      </c>
    </row>
    <row r="43" spans="1:6" x14ac:dyDescent="0.3">
      <c r="A43" s="43" t="s">
        <v>27</v>
      </c>
      <c r="B43" s="44">
        <v>1220</v>
      </c>
      <c r="C43" s="169">
        <v>784.48800000000006</v>
      </c>
      <c r="D43" s="169">
        <v>784.48</v>
      </c>
      <c r="E43" s="110">
        <f t="shared" si="0"/>
        <v>-8.0000000000381988E-3</v>
      </c>
      <c r="F43" s="113">
        <f t="shared" si="1"/>
        <v>99.998980226593645</v>
      </c>
    </row>
    <row r="44" spans="1:6" x14ac:dyDescent="0.3">
      <c r="A44" s="43" t="s">
        <v>80</v>
      </c>
      <c r="B44" s="62">
        <v>1230</v>
      </c>
      <c r="C44" s="163">
        <v>41.335999999999999</v>
      </c>
      <c r="D44" s="163">
        <v>0</v>
      </c>
      <c r="E44" s="110">
        <f t="shared" si="0"/>
        <v>-41.335999999999999</v>
      </c>
      <c r="F44" s="113">
        <f t="shared" si="1"/>
        <v>0</v>
      </c>
    </row>
    <row r="45" spans="1:6" x14ac:dyDescent="0.3">
      <c r="A45" s="64" t="s">
        <v>26</v>
      </c>
      <c r="B45" s="65">
        <v>1300</v>
      </c>
      <c r="C45" s="165">
        <f>C13-C25</f>
        <v>344.51700000000346</v>
      </c>
      <c r="D45" s="165">
        <f>D13-D25</f>
        <v>1508.2639999999992</v>
      </c>
      <c r="E45" s="110">
        <f t="shared" si="0"/>
        <v>1163.7469999999958</v>
      </c>
      <c r="F45" s="113">
        <f t="shared" si="1"/>
        <v>437.79087824402978</v>
      </c>
    </row>
    <row r="46" spans="1:6" x14ac:dyDescent="0.3">
      <c r="A46" s="82" t="s">
        <v>25</v>
      </c>
      <c r="B46" s="67"/>
      <c r="C46" s="68"/>
      <c r="D46" s="68"/>
      <c r="E46" s="110"/>
      <c r="F46" s="113"/>
    </row>
    <row r="47" spans="1:6" ht="31.5" x14ac:dyDescent="0.3">
      <c r="A47" s="66" t="s">
        <v>24</v>
      </c>
      <c r="B47" s="50">
        <v>2010</v>
      </c>
      <c r="C47" s="59">
        <v>0</v>
      </c>
      <c r="D47" s="59">
        <v>0</v>
      </c>
      <c r="E47" s="110">
        <f t="shared" si="0"/>
        <v>0</v>
      </c>
      <c r="F47" s="113" t="e">
        <f t="shared" si="1"/>
        <v>#DIV/0!</v>
      </c>
    </row>
    <row r="48" spans="1:6" x14ac:dyDescent="0.3">
      <c r="A48" s="45" t="s">
        <v>23</v>
      </c>
      <c r="B48" s="46">
        <v>2020</v>
      </c>
      <c r="C48" s="23">
        <v>0</v>
      </c>
      <c r="D48" s="23">
        <v>0</v>
      </c>
      <c r="E48" s="110">
        <f t="shared" si="0"/>
        <v>0</v>
      </c>
      <c r="F48" s="113" t="e">
        <f t="shared" si="1"/>
        <v>#DIV/0!</v>
      </c>
    </row>
    <row r="49" spans="1:6" x14ac:dyDescent="0.3">
      <c r="A49" s="45" t="s">
        <v>22</v>
      </c>
      <c r="B49" s="46">
        <v>2030</v>
      </c>
      <c r="C49" s="23">
        <v>0</v>
      </c>
      <c r="D49" s="23">
        <v>0</v>
      </c>
      <c r="E49" s="110">
        <f t="shared" si="0"/>
        <v>0</v>
      </c>
      <c r="F49" s="113" t="e">
        <f t="shared" si="1"/>
        <v>#DIV/0!</v>
      </c>
    </row>
    <row r="50" spans="1:6" x14ac:dyDescent="0.3">
      <c r="A50" s="47" t="s">
        <v>81</v>
      </c>
      <c r="B50" s="48">
        <v>2040</v>
      </c>
      <c r="C50" s="54">
        <v>0</v>
      </c>
      <c r="D50" s="54">
        <v>0</v>
      </c>
      <c r="E50" s="110">
        <f t="shared" si="0"/>
        <v>0</v>
      </c>
      <c r="F50" s="113" t="e">
        <f t="shared" si="1"/>
        <v>#DIV/0!</v>
      </c>
    </row>
    <row r="51" spans="1:6" ht="31.5" x14ac:dyDescent="0.3">
      <c r="A51" s="70" t="s">
        <v>21</v>
      </c>
      <c r="B51" s="71">
        <v>2050</v>
      </c>
      <c r="C51" s="72">
        <v>0</v>
      </c>
      <c r="D51" s="72">
        <v>0</v>
      </c>
      <c r="E51" s="110">
        <f t="shared" si="0"/>
        <v>0</v>
      </c>
      <c r="F51" s="113" t="e">
        <f t="shared" si="1"/>
        <v>#DIV/0!</v>
      </c>
    </row>
    <row r="52" spans="1:6" x14ac:dyDescent="0.3">
      <c r="A52" s="63" t="s">
        <v>20</v>
      </c>
      <c r="B52" s="77"/>
      <c r="C52" s="67"/>
      <c r="D52" s="67"/>
      <c r="E52" s="110"/>
      <c r="F52" s="113"/>
    </row>
    <row r="53" spans="1:6" x14ac:dyDescent="0.3">
      <c r="A53" s="73" t="s">
        <v>19</v>
      </c>
      <c r="B53" s="57">
        <v>3000</v>
      </c>
      <c r="C53" s="152">
        <f>C54+C55+C56+C57+C58+C59</f>
        <v>6570.1559999999999</v>
      </c>
      <c r="D53" s="152">
        <f>D54+D55+D56+D57+D58+D59</f>
        <v>6482.21</v>
      </c>
      <c r="E53" s="110">
        <f t="shared" si="0"/>
        <v>-87.945999999999913</v>
      </c>
      <c r="F53" s="113">
        <f t="shared" si="1"/>
        <v>98.661432087761696</v>
      </c>
    </row>
    <row r="54" spans="1:6" x14ac:dyDescent="0.3">
      <c r="A54" s="49" t="s">
        <v>18</v>
      </c>
      <c r="B54" s="50">
        <v>3010</v>
      </c>
      <c r="C54" s="153">
        <v>128.255</v>
      </c>
      <c r="D54" s="153">
        <v>123.36</v>
      </c>
      <c r="E54" s="110">
        <f t="shared" si="0"/>
        <v>-4.894999999999996</v>
      </c>
      <c r="F54" s="113">
        <f t="shared" si="1"/>
        <v>96.183384663365956</v>
      </c>
    </row>
    <row r="55" spans="1:6" x14ac:dyDescent="0.3">
      <c r="A55" s="52" t="s">
        <v>17</v>
      </c>
      <c r="B55" s="46">
        <v>3020</v>
      </c>
      <c r="C55" s="154">
        <v>232</v>
      </c>
      <c r="D55" s="154">
        <v>229.107</v>
      </c>
      <c r="E55" s="110">
        <f t="shared" si="0"/>
        <v>-2.8930000000000007</v>
      </c>
      <c r="F55" s="113">
        <f t="shared" si="1"/>
        <v>98.753017241379311</v>
      </c>
    </row>
    <row r="56" spans="1:6" x14ac:dyDescent="0.3">
      <c r="A56" s="52" t="s">
        <v>16</v>
      </c>
      <c r="B56" s="46">
        <v>3030</v>
      </c>
      <c r="C56" s="154">
        <v>1.7450000000000001</v>
      </c>
      <c r="D56" s="154">
        <v>2.1280000000000001</v>
      </c>
      <c r="E56" s="110">
        <f t="shared" si="0"/>
        <v>0.38300000000000001</v>
      </c>
      <c r="F56" s="113">
        <f t="shared" si="1"/>
        <v>121.94842406876791</v>
      </c>
    </row>
    <row r="57" spans="1:6" x14ac:dyDescent="0.3">
      <c r="A57" s="52" t="s">
        <v>15</v>
      </c>
      <c r="B57" s="46">
        <v>3040</v>
      </c>
      <c r="C57" s="154">
        <v>2779</v>
      </c>
      <c r="D57" s="154">
        <v>2738.6370000000002</v>
      </c>
      <c r="E57" s="110">
        <f t="shared" si="0"/>
        <v>-40.362999999999829</v>
      </c>
      <c r="F57" s="113">
        <f t="shared" si="1"/>
        <v>98.547571068729766</v>
      </c>
    </row>
    <row r="58" spans="1:6" ht="21" customHeight="1" x14ac:dyDescent="0.3">
      <c r="A58" s="45" t="s">
        <v>14</v>
      </c>
      <c r="B58" s="46">
        <v>3050</v>
      </c>
      <c r="C58" s="154">
        <v>3429.1559999999999</v>
      </c>
      <c r="D58" s="154">
        <v>3388.9780000000001</v>
      </c>
      <c r="E58" s="110">
        <f t="shared" si="0"/>
        <v>-40.177999999999884</v>
      </c>
      <c r="F58" s="113">
        <f t="shared" si="1"/>
        <v>98.828341434452099</v>
      </c>
    </row>
    <row r="59" spans="1:6" x14ac:dyDescent="0.3">
      <c r="A59" s="53" t="s">
        <v>105</v>
      </c>
      <c r="B59" s="48">
        <v>3060</v>
      </c>
      <c r="C59" s="155">
        <f>'Таблиця 6 рядок 3060'!B21</f>
        <v>0</v>
      </c>
      <c r="D59" s="155">
        <f>'Таблиця 6 рядок 3060'!C21</f>
        <v>0</v>
      </c>
      <c r="E59" s="110">
        <f t="shared" si="0"/>
        <v>0</v>
      </c>
      <c r="F59" s="113" t="e">
        <f t="shared" si="1"/>
        <v>#DIV/0!</v>
      </c>
    </row>
    <row r="60" spans="1:6" x14ac:dyDescent="0.3">
      <c r="A60" s="63" t="s">
        <v>13</v>
      </c>
      <c r="B60" s="78"/>
      <c r="C60" s="79"/>
      <c r="D60" s="79"/>
      <c r="E60" s="110"/>
      <c r="F60" s="113"/>
    </row>
    <row r="61" spans="1:6" x14ac:dyDescent="0.3">
      <c r="A61" s="74" t="s">
        <v>12</v>
      </c>
      <c r="B61" s="56">
        <v>4010</v>
      </c>
      <c r="C61" s="166">
        <v>8623.7180000000008</v>
      </c>
      <c r="D61" s="51">
        <v>8623.7180000000008</v>
      </c>
      <c r="E61" s="110">
        <f t="shared" si="0"/>
        <v>0</v>
      </c>
      <c r="F61" s="113">
        <f t="shared" si="1"/>
        <v>100</v>
      </c>
    </row>
    <row r="62" spans="1:6" x14ac:dyDescent="0.3">
      <c r="A62" s="55" t="s">
        <v>82</v>
      </c>
      <c r="B62" s="28">
        <v>4020</v>
      </c>
      <c r="C62" s="162">
        <v>20910</v>
      </c>
      <c r="D62" s="29">
        <v>26162.79</v>
      </c>
      <c r="E62" s="110">
        <f t="shared" si="0"/>
        <v>5252.7900000000009</v>
      </c>
      <c r="F62" s="113">
        <f t="shared" si="1"/>
        <v>125.12094691535151</v>
      </c>
    </row>
    <row r="63" spans="1:6" x14ac:dyDescent="0.3">
      <c r="A63" s="55" t="s">
        <v>83</v>
      </c>
      <c r="B63" s="28">
        <v>4030</v>
      </c>
      <c r="C63" s="162">
        <v>20533.718000000001</v>
      </c>
      <c r="D63" s="29">
        <v>24925.808000000001</v>
      </c>
      <c r="E63" s="110">
        <f t="shared" si="0"/>
        <v>4392.09</v>
      </c>
      <c r="F63" s="113">
        <f t="shared" si="1"/>
        <v>121.38964799263339</v>
      </c>
    </row>
    <row r="64" spans="1:6" x14ac:dyDescent="0.3">
      <c r="A64" s="75" t="s">
        <v>11</v>
      </c>
      <c r="B64" s="71">
        <v>4040</v>
      </c>
      <c r="C64" s="167">
        <f>C61+C62-C63</f>
        <v>9000</v>
      </c>
      <c r="D64" s="69">
        <f>D61+D62-D63</f>
        <v>9860.7000000000007</v>
      </c>
      <c r="E64" s="110">
        <f t="shared" si="0"/>
        <v>860.70000000000073</v>
      </c>
      <c r="F64" s="113">
        <f t="shared" si="1"/>
        <v>109.56333333333335</v>
      </c>
    </row>
    <row r="65" spans="1:6" ht="33.75" customHeight="1" x14ac:dyDescent="0.3">
      <c r="A65" s="63" t="s">
        <v>106</v>
      </c>
      <c r="B65" s="78"/>
      <c r="C65" s="79"/>
      <c r="D65" s="79"/>
      <c r="E65" s="110"/>
      <c r="F65" s="113"/>
    </row>
    <row r="66" spans="1:6" x14ac:dyDescent="0.3">
      <c r="A66" s="76" t="s">
        <v>84</v>
      </c>
      <c r="B66" s="56">
        <v>5010</v>
      </c>
      <c r="C66" s="166">
        <f>C67+C68+C69</f>
        <v>4063.1240000000003</v>
      </c>
      <c r="D66" s="166">
        <f>D67+D68+D69</f>
        <v>4063.0540000000001</v>
      </c>
      <c r="E66" s="110">
        <f t="shared" si="0"/>
        <v>-7.0000000000163709E-2</v>
      </c>
      <c r="F66" s="113">
        <f t="shared" si="1"/>
        <v>99.998277187700893</v>
      </c>
    </row>
    <row r="67" spans="1:6" x14ac:dyDescent="0.3">
      <c r="A67" s="55" t="s">
        <v>107</v>
      </c>
      <c r="B67" s="56">
        <v>5011</v>
      </c>
      <c r="C67" s="166">
        <v>0</v>
      </c>
      <c r="D67" s="166">
        <v>0</v>
      </c>
      <c r="E67" s="110">
        <f t="shared" si="0"/>
        <v>0</v>
      </c>
      <c r="F67" s="113" t="e">
        <f t="shared" si="1"/>
        <v>#DIV/0!</v>
      </c>
    </row>
    <row r="68" spans="1:6" x14ac:dyDescent="0.3">
      <c r="A68" s="55" t="s">
        <v>85</v>
      </c>
      <c r="B68" s="56">
        <v>5012</v>
      </c>
      <c r="C68" s="166">
        <f>'Таблиця 4 рядок 1210'!E20</f>
        <v>943.46500000000003</v>
      </c>
      <c r="D68" s="166">
        <f>'Таблиця 4 рядок 1210'!F20</f>
        <v>943.39499999999998</v>
      </c>
      <c r="E68" s="110">
        <f t="shared" si="0"/>
        <v>-7.0000000000050022E-2</v>
      </c>
      <c r="F68" s="113">
        <f t="shared" si="1"/>
        <v>99.992580540878564</v>
      </c>
    </row>
    <row r="69" spans="1:6" x14ac:dyDescent="0.3">
      <c r="A69" s="55" t="s">
        <v>108</v>
      </c>
      <c r="B69" s="56">
        <v>5013</v>
      </c>
      <c r="C69" s="166">
        <f>'Таблиця 7 рядок 5013'!B15</f>
        <v>3119.6590000000001</v>
      </c>
      <c r="D69" s="166">
        <f>'Таблиця 7 рядок 5013'!C15</f>
        <v>3119.6590000000001</v>
      </c>
      <c r="E69" s="110">
        <f t="shared" si="0"/>
        <v>0</v>
      </c>
      <c r="F69" s="113">
        <f t="shared" si="1"/>
        <v>100</v>
      </c>
    </row>
    <row r="70" spans="1:6" x14ac:dyDescent="0.3">
      <c r="A70" s="34" t="s">
        <v>86</v>
      </c>
      <c r="B70" s="56">
        <v>5020</v>
      </c>
      <c r="C70" s="166">
        <f>C71+C72+C73</f>
        <v>0</v>
      </c>
      <c r="D70" s="166">
        <f>D71+D72+D73</f>
        <v>0</v>
      </c>
      <c r="E70" s="110">
        <f t="shared" si="0"/>
        <v>0</v>
      </c>
      <c r="F70" s="113" t="e">
        <f t="shared" si="1"/>
        <v>#DIV/0!</v>
      </c>
    </row>
    <row r="71" spans="1:6" x14ac:dyDescent="0.3">
      <c r="A71" s="55" t="s">
        <v>87</v>
      </c>
      <c r="B71" s="56">
        <v>5021</v>
      </c>
      <c r="C71" s="166">
        <v>0</v>
      </c>
      <c r="D71" s="166">
        <v>0</v>
      </c>
      <c r="E71" s="110">
        <f t="shared" si="0"/>
        <v>0</v>
      </c>
      <c r="F71" s="113" t="e">
        <f t="shared" si="1"/>
        <v>#DIV/0!</v>
      </c>
    </row>
    <row r="72" spans="1:6" x14ac:dyDescent="0.3">
      <c r="A72" s="55" t="s">
        <v>88</v>
      </c>
      <c r="B72" s="56">
        <v>5022</v>
      </c>
      <c r="C72" s="166">
        <v>0</v>
      </c>
      <c r="D72" s="166">
        <v>0</v>
      </c>
      <c r="E72" s="110">
        <f t="shared" si="0"/>
        <v>0</v>
      </c>
      <c r="F72" s="113" t="e">
        <f t="shared" si="1"/>
        <v>#DIV/0!</v>
      </c>
    </row>
    <row r="73" spans="1:6" x14ac:dyDescent="0.3">
      <c r="A73" s="55" t="s">
        <v>89</v>
      </c>
      <c r="B73" s="56">
        <v>5023</v>
      </c>
      <c r="C73" s="166">
        <v>0</v>
      </c>
      <c r="D73" s="166">
        <v>0</v>
      </c>
      <c r="E73" s="110">
        <f t="shared" si="0"/>
        <v>0</v>
      </c>
      <c r="F73" s="113" t="e">
        <f t="shared" si="1"/>
        <v>#DIV/0!</v>
      </c>
    </row>
    <row r="74" spans="1:6" x14ac:dyDescent="0.3">
      <c r="A74" s="83" t="s">
        <v>90</v>
      </c>
      <c r="B74" s="84">
        <v>5030</v>
      </c>
      <c r="C74" s="168">
        <f>C66+C70</f>
        <v>4063.1240000000003</v>
      </c>
      <c r="D74" s="168">
        <f>D66+D70</f>
        <v>4063.0540000000001</v>
      </c>
      <c r="E74" s="110">
        <f t="shared" si="0"/>
        <v>-7.0000000000163709E-2</v>
      </c>
      <c r="F74" s="113">
        <f t="shared" si="1"/>
        <v>99.998277187700893</v>
      </c>
    </row>
    <row r="75" spans="1:6" x14ac:dyDescent="0.3">
      <c r="A75" s="82" t="s">
        <v>109</v>
      </c>
      <c r="B75" s="67"/>
      <c r="C75" s="68"/>
      <c r="D75" s="68"/>
      <c r="E75" s="110"/>
      <c r="F75" s="113"/>
    </row>
    <row r="76" spans="1:6" x14ac:dyDescent="0.3">
      <c r="A76" s="27" t="s">
        <v>110</v>
      </c>
      <c r="B76" s="28">
        <v>6000</v>
      </c>
      <c r="C76" s="162">
        <f>C77+C78+C79+C80+C81+C82</f>
        <v>271.50299999999999</v>
      </c>
      <c r="D76" s="162">
        <f>D77+D78+D79+D80+D81+D82</f>
        <v>271.50199999999995</v>
      </c>
      <c r="E76" s="110">
        <f t="shared" si="0"/>
        <v>-1.0000000000331966E-3</v>
      </c>
      <c r="F76" s="113">
        <f t="shared" si="1"/>
        <v>99.999631679944585</v>
      </c>
    </row>
    <row r="77" spans="1:6" x14ac:dyDescent="0.3">
      <c r="A77" s="66" t="s">
        <v>10</v>
      </c>
      <c r="B77" s="50">
        <v>6010</v>
      </c>
      <c r="C77" s="153">
        <v>0</v>
      </c>
      <c r="D77" s="153">
        <v>0</v>
      </c>
      <c r="E77" s="110">
        <f t="shared" si="0"/>
        <v>0</v>
      </c>
      <c r="F77" s="113" t="e">
        <f t="shared" si="1"/>
        <v>#DIV/0!</v>
      </c>
    </row>
    <row r="78" spans="1:6" x14ac:dyDescent="0.3">
      <c r="A78" s="42" t="s">
        <v>178</v>
      </c>
      <c r="B78" s="46">
        <v>6020</v>
      </c>
      <c r="C78" s="154">
        <f>'Таблиця 8 рядок 6000'!K10</f>
        <v>74.819999999999993</v>
      </c>
      <c r="D78" s="154">
        <v>74.819999999999993</v>
      </c>
      <c r="E78" s="110">
        <f t="shared" ref="E78:E112" si="2">D78-C78</f>
        <v>0</v>
      </c>
      <c r="F78" s="113">
        <f t="shared" ref="F78:F112" si="3">D78/C78*100</f>
        <v>100</v>
      </c>
    </row>
    <row r="79" spans="1:6" x14ac:dyDescent="0.3">
      <c r="A79" s="45" t="s">
        <v>9</v>
      </c>
      <c r="B79" s="46">
        <v>6030</v>
      </c>
      <c r="C79" s="154">
        <f>'Таблиця 8 рядок 6000'!K11</f>
        <v>196.68299999999999</v>
      </c>
      <c r="D79" s="154">
        <f>'Таблиця 8 рядок 6000'!L11</f>
        <v>196.68199999999999</v>
      </c>
      <c r="E79" s="110">
        <f t="shared" si="2"/>
        <v>-1.0000000000047748E-3</v>
      </c>
      <c r="F79" s="113">
        <f t="shared" si="3"/>
        <v>99.999491567649471</v>
      </c>
    </row>
    <row r="80" spans="1:6" x14ac:dyDescent="0.3">
      <c r="A80" s="45" t="s">
        <v>8</v>
      </c>
      <c r="B80" s="46">
        <v>6040</v>
      </c>
      <c r="C80" s="154">
        <v>0</v>
      </c>
      <c r="D80" s="154">
        <v>0</v>
      </c>
      <c r="E80" s="110">
        <f t="shared" si="2"/>
        <v>0</v>
      </c>
      <c r="F80" s="113" t="e">
        <f t="shared" si="3"/>
        <v>#DIV/0!</v>
      </c>
    </row>
    <row r="81" spans="1:6" ht="31.5" x14ac:dyDescent="0.3">
      <c r="A81" s="45" t="s">
        <v>179</v>
      </c>
      <c r="B81" s="46">
        <v>6050</v>
      </c>
      <c r="C81" s="23">
        <v>0</v>
      </c>
      <c r="D81" s="23">
        <v>0</v>
      </c>
      <c r="E81" s="110">
        <f t="shared" si="2"/>
        <v>0</v>
      </c>
      <c r="F81" s="113" t="e">
        <f t="shared" si="3"/>
        <v>#DIV/0!</v>
      </c>
    </row>
    <row r="82" spans="1:6" x14ac:dyDescent="0.3">
      <c r="A82" s="45" t="s">
        <v>180</v>
      </c>
      <c r="B82" s="46">
        <v>6060</v>
      </c>
      <c r="C82" s="23">
        <v>0</v>
      </c>
      <c r="D82" s="23">
        <v>0</v>
      </c>
      <c r="E82" s="110">
        <f t="shared" si="2"/>
        <v>0</v>
      </c>
      <c r="F82" s="113" t="e">
        <f t="shared" si="3"/>
        <v>#DIV/0!</v>
      </c>
    </row>
    <row r="83" spans="1:6" x14ac:dyDescent="0.3">
      <c r="A83" s="85" t="s">
        <v>47</v>
      </c>
      <c r="B83" s="71">
        <v>6080</v>
      </c>
      <c r="C83" s="69">
        <v>56212.7</v>
      </c>
      <c r="D83" s="69">
        <v>56212.7</v>
      </c>
      <c r="E83" s="110">
        <f t="shared" si="2"/>
        <v>0</v>
      </c>
      <c r="F83" s="113">
        <f t="shared" si="3"/>
        <v>100</v>
      </c>
    </row>
    <row r="84" spans="1:6" x14ac:dyDescent="0.3">
      <c r="A84" s="63" t="s">
        <v>91</v>
      </c>
      <c r="B84" s="77"/>
      <c r="C84" s="67"/>
      <c r="D84" s="67"/>
      <c r="E84" s="110"/>
      <c r="F84" s="113"/>
    </row>
    <row r="85" spans="1:6" ht="31.5" x14ac:dyDescent="0.3">
      <c r="A85" s="86" t="s">
        <v>92</v>
      </c>
      <c r="B85" s="56">
        <v>7010</v>
      </c>
      <c r="C85" s="170">
        <f>C45/C14*100</f>
        <v>1.7049377013348113</v>
      </c>
      <c r="D85" s="143">
        <f>D45/D14*100</f>
        <v>7.4640617361872428</v>
      </c>
      <c r="E85" s="110">
        <f t="shared" si="2"/>
        <v>5.759124034852432</v>
      </c>
      <c r="F85" s="113">
        <f t="shared" si="3"/>
        <v>437.79087824402973</v>
      </c>
    </row>
    <row r="86" spans="1:6" x14ac:dyDescent="0.3">
      <c r="A86" s="45" t="s">
        <v>7</v>
      </c>
      <c r="B86" s="50">
        <v>7020</v>
      </c>
      <c r="C86" s="153">
        <f>C76/C43</f>
        <v>0.34608942393000269</v>
      </c>
      <c r="D86" s="36">
        <f>D76/D43</f>
        <v>0.34609167856414436</v>
      </c>
      <c r="E86" s="110">
        <f t="shared" si="2"/>
        <v>2.2546341416629367E-6</v>
      </c>
      <c r="F86" s="113">
        <f t="shared" si="3"/>
        <v>100.00065145999437</v>
      </c>
    </row>
    <row r="87" spans="1:6" x14ac:dyDescent="0.3">
      <c r="A87" s="47" t="s">
        <v>6</v>
      </c>
      <c r="B87" s="48">
        <v>7030</v>
      </c>
      <c r="C87" s="155">
        <v>0.20799999999999999</v>
      </c>
      <c r="D87" s="54">
        <v>0.21199999999999999</v>
      </c>
      <c r="E87" s="110">
        <f t="shared" si="2"/>
        <v>4.0000000000000036E-3</v>
      </c>
      <c r="F87" s="113">
        <f t="shared" si="3"/>
        <v>101.92307692307692</v>
      </c>
    </row>
    <row r="88" spans="1:6" x14ac:dyDescent="0.3">
      <c r="A88" s="63" t="s">
        <v>93</v>
      </c>
      <c r="B88" s="77"/>
      <c r="C88" s="171"/>
      <c r="D88" s="67"/>
      <c r="E88" s="110"/>
      <c r="F88" s="113"/>
    </row>
    <row r="89" spans="1:6" ht="47.25" x14ac:dyDescent="0.3">
      <c r="A89" s="60" t="s">
        <v>5</v>
      </c>
      <c r="B89" s="61">
        <v>8100</v>
      </c>
      <c r="C89" s="172">
        <f>C90+C91+C92+C93+C94+C95+C96</f>
        <v>391.75</v>
      </c>
      <c r="D89" s="112">
        <f>D90+D91+D92+D93+D94+D95+D96</f>
        <v>328</v>
      </c>
      <c r="E89" s="110">
        <f t="shared" si="2"/>
        <v>-63.75</v>
      </c>
      <c r="F89" s="113">
        <f t="shared" si="3"/>
        <v>83.726866624122536</v>
      </c>
    </row>
    <row r="90" spans="1:6" x14ac:dyDescent="0.3">
      <c r="A90" s="27" t="s">
        <v>94</v>
      </c>
      <c r="B90" s="46">
        <v>8110</v>
      </c>
      <c r="C90" s="173">
        <v>5</v>
      </c>
      <c r="D90" s="239">
        <v>5</v>
      </c>
      <c r="E90" s="110">
        <f t="shared" si="2"/>
        <v>0</v>
      </c>
      <c r="F90" s="113">
        <f t="shared" si="3"/>
        <v>100</v>
      </c>
    </row>
    <row r="91" spans="1:6" x14ac:dyDescent="0.3">
      <c r="A91" s="27" t="s">
        <v>95</v>
      </c>
      <c r="B91" s="46">
        <v>8120</v>
      </c>
      <c r="C91" s="173">
        <v>14</v>
      </c>
      <c r="D91" s="239">
        <v>13</v>
      </c>
      <c r="E91" s="110">
        <f t="shared" si="2"/>
        <v>-1</v>
      </c>
      <c r="F91" s="113">
        <f t="shared" si="3"/>
        <v>92.857142857142861</v>
      </c>
    </row>
    <row r="92" spans="1:6" x14ac:dyDescent="0.3">
      <c r="A92" s="27" t="s">
        <v>2</v>
      </c>
      <c r="B92" s="46">
        <v>8130</v>
      </c>
      <c r="C92" s="173">
        <v>95</v>
      </c>
      <c r="D92" s="239">
        <v>79</v>
      </c>
      <c r="E92" s="110">
        <f t="shared" si="2"/>
        <v>-16</v>
      </c>
      <c r="F92" s="113">
        <f t="shared" si="3"/>
        <v>83.15789473684211</v>
      </c>
    </row>
    <row r="93" spans="1:6" x14ac:dyDescent="0.3">
      <c r="A93" s="7" t="s">
        <v>96</v>
      </c>
      <c r="B93" s="46">
        <v>8140</v>
      </c>
      <c r="C93" s="173">
        <v>135.5</v>
      </c>
      <c r="D93" s="239">
        <v>113</v>
      </c>
      <c r="E93" s="110">
        <f t="shared" si="2"/>
        <v>-22.5</v>
      </c>
      <c r="F93" s="113">
        <f t="shared" si="3"/>
        <v>83.394833948339482</v>
      </c>
    </row>
    <row r="94" spans="1:6" x14ac:dyDescent="0.3">
      <c r="A94" s="7" t="s">
        <v>1</v>
      </c>
      <c r="B94" s="46">
        <v>8150</v>
      </c>
      <c r="C94" s="173">
        <v>39.5</v>
      </c>
      <c r="D94" s="239">
        <v>35</v>
      </c>
      <c r="E94" s="110">
        <f t="shared" si="2"/>
        <v>-4.5</v>
      </c>
      <c r="F94" s="113">
        <f t="shared" si="3"/>
        <v>88.60759493670885</v>
      </c>
    </row>
    <row r="95" spans="1:6" x14ac:dyDescent="0.3">
      <c r="A95" s="7" t="s">
        <v>111</v>
      </c>
      <c r="B95" s="48">
        <v>8160</v>
      </c>
      <c r="C95" s="174">
        <v>20</v>
      </c>
      <c r="D95" s="240">
        <v>16</v>
      </c>
      <c r="E95" s="110">
        <f t="shared" si="2"/>
        <v>-4</v>
      </c>
      <c r="F95" s="113">
        <f t="shared" si="3"/>
        <v>80</v>
      </c>
    </row>
    <row r="96" spans="1:6" x14ac:dyDescent="0.3">
      <c r="A96" s="27" t="s">
        <v>0</v>
      </c>
      <c r="B96" s="48">
        <v>8170</v>
      </c>
      <c r="C96" s="174">
        <v>82.75</v>
      </c>
      <c r="D96" s="240">
        <v>67</v>
      </c>
      <c r="E96" s="110">
        <f t="shared" si="2"/>
        <v>-15.75</v>
      </c>
      <c r="F96" s="113">
        <f t="shared" si="3"/>
        <v>80.966767371601208</v>
      </c>
    </row>
    <row r="97" spans="1:7" x14ac:dyDescent="0.3">
      <c r="A97" s="58" t="s">
        <v>4</v>
      </c>
      <c r="B97" s="31">
        <v>8200</v>
      </c>
      <c r="C97" s="163">
        <f>C98+C99+C100+C101+C102+C103+C104</f>
        <v>15441.162</v>
      </c>
      <c r="D97" s="32">
        <f>D98+D99+D100+D101+D102+D103+D104</f>
        <v>15273.671999999999</v>
      </c>
      <c r="E97" s="110">
        <f t="shared" si="2"/>
        <v>-167.4900000000016</v>
      </c>
      <c r="F97" s="113">
        <f t="shared" si="3"/>
        <v>98.915301840625716</v>
      </c>
      <c r="G97" s="136"/>
    </row>
    <row r="98" spans="1:7" x14ac:dyDescent="0.3">
      <c r="A98" s="27" t="s">
        <v>94</v>
      </c>
      <c r="B98" s="28">
        <v>8210</v>
      </c>
      <c r="C98" s="162">
        <v>616.65</v>
      </c>
      <c r="D98" s="29">
        <v>616.63199999999995</v>
      </c>
      <c r="E98" s="110">
        <f t="shared" si="2"/>
        <v>-1.8000000000029104E-2</v>
      </c>
      <c r="F98" s="113">
        <f t="shared" si="3"/>
        <v>99.997081002189248</v>
      </c>
    </row>
    <row r="99" spans="1:7" x14ac:dyDescent="0.3">
      <c r="A99" s="27" t="s">
        <v>95</v>
      </c>
      <c r="B99" s="28">
        <v>8220</v>
      </c>
      <c r="C99" s="162">
        <v>1104</v>
      </c>
      <c r="D99" s="29">
        <v>1103.8920000000001</v>
      </c>
      <c r="E99" s="110">
        <f t="shared" si="2"/>
        <v>-0.10799999999994725</v>
      </c>
      <c r="F99" s="113">
        <f t="shared" si="3"/>
        <v>99.990217391304341</v>
      </c>
    </row>
    <row r="100" spans="1:7" x14ac:dyDescent="0.3">
      <c r="A100" s="27" t="s">
        <v>2</v>
      </c>
      <c r="B100" s="28">
        <v>8230</v>
      </c>
      <c r="C100" s="162">
        <v>5416.3680000000004</v>
      </c>
      <c r="D100" s="29">
        <v>5360.2929999999997</v>
      </c>
      <c r="E100" s="110">
        <f t="shared" si="2"/>
        <v>-56.075000000000728</v>
      </c>
      <c r="F100" s="113">
        <f t="shared" si="3"/>
        <v>98.964712146589733</v>
      </c>
    </row>
    <row r="101" spans="1:7" x14ac:dyDescent="0.3">
      <c r="A101" s="7" t="s">
        <v>96</v>
      </c>
      <c r="B101" s="28">
        <v>8240</v>
      </c>
      <c r="C101" s="162">
        <v>5039.5230000000001</v>
      </c>
      <c r="D101" s="29">
        <v>4966.0450000000001</v>
      </c>
      <c r="E101" s="110">
        <f t="shared" si="2"/>
        <v>-73.478000000000065</v>
      </c>
      <c r="F101" s="113">
        <f t="shared" si="3"/>
        <v>98.541965182022182</v>
      </c>
    </row>
    <row r="102" spans="1:7" x14ac:dyDescent="0.3">
      <c r="A102" s="7" t="s">
        <v>1</v>
      </c>
      <c r="B102" s="28">
        <v>8250</v>
      </c>
      <c r="C102" s="162">
        <v>843</v>
      </c>
      <c r="D102" s="29">
        <v>842.15700000000004</v>
      </c>
      <c r="E102" s="110">
        <f t="shared" si="2"/>
        <v>-0.84299999999996089</v>
      </c>
      <c r="F102" s="113">
        <f t="shared" si="3"/>
        <v>99.9</v>
      </c>
    </row>
    <row r="103" spans="1:7" x14ac:dyDescent="0.3">
      <c r="A103" s="7" t="s">
        <v>111</v>
      </c>
      <c r="B103" s="28">
        <v>8260</v>
      </c>
      <c r="C103" s="162">
        <v>711.62099999999998</v>
      </c>
      <c r="D103" s="29">
        <v>676.25699999999995</v>
      </c>
      <c r="E103" s="110">
        <f t="shared" si="2"/>
        <v>-35.364000000000033</v>
      </c>
      <c r="F103" s="113">
        <f t="shared" si="3"/>
        <v>95.030500786233119</v>
      </c>
    </row>
    <row r="104" spans="1:7" x14ac:dyDescent="0.3">
      <c r="A104" s="27" t="s">
        <v>0</v>
      </c>
      <c r="B104" s="28">
        <v>8270</v>
      </c>
      <c r="C104" s="162">
        <v>1710</v>
      </c>
      <c r="D104" s="29">
        <v>1708.396</v>
      </c>
      <c r="E104" s="110">
        <f t="shared" si="2"/>
        <v>-1.6040000000000418</v>
      </c>
      <c r="F104" s="113">
        <f t="shared" si="3"/>
        <v>99.906198830409352</v>
      </c>
    </row>
    <row r="105" spans="1:7" x14ac:dyDescent="0.3">
      <c r="A105" s="58" t="s">
        <v>3</v>
      </c>
      <c r="B105" s="31">
        <v>8300</v>
      </c>
      <c r="C105" s="162">
        <f>C97/C89/3</f>
        <v>13.138619017230376</v>
      </c>
      <c r="D105" s="29">
        <f>D97/D89/3</f>
        <v>15.522024390243901</v>
      </c>
      <c r="E105" s="110">
        <f t="shared" si="2"/>
        <v>2.3834053730135256</v>
      </c>
      <c r="F105" s="113">
        <f t="shared" si="3"/>
        <v>118.14045578068637</v>
      </c>
    </row>
    <row r="106" spans="1:7" x14ac:dyDescent="0.3">
      <c r="A106" s="27" t="s">
        <v>94</v>
      </c>
      <c r="B106" s="28">
        <v>8310</v>
      </c>
      <c r="C106" s="162">
        <f t="shared" ref="C106:D106" si="4">C98/C90/3</f>
        <v>41.11</v>
      </c>
      <c r="D106" s="29">
        <f t="shared" si="4"/>
        <v>41.108799999999995</v>
      </c>
      <c r="E106" s="110">
        <f t="shared" si="2"/>
        <v>-1.2000000000043087E-3</v>
      </c>
      <c r="F106" s="113">
        <f t="shared" si="3"/>
        <v>99.997081002189233</v>
      </c>
    </row>
    <row r="107" spans="1:7" x14ac:dyDescent="0.3">
      <c r="A107" s="27" t="s">
        <v>95</v>
      </c>
      <c r="B107" s="28">
        <v>8320</v>
      </c>
      <c r="C107" s="162">
        <f t="shared" ref="C107:D107" si="5">C99/C91/3</f>
        <v>26.285714285714288</v>
      </c>
      <c r="D107" s="29">
        <f t="shared" si="5"/>
        <v>28.304923076923078</v>
      </c>
      <c r="E107" s="110">
        <f t="shared" si="2"/>
        <v>2.0192087912087899</v>
      </c>
      <c r="F107" s="113">
        <f t="shared" si="3"/>
        <v>107.68177257525082</v>
      </c>
    </row>
    <row r="108" spans="1:7" x14ac:dyDescent="0.3">
      <c r="A108" s="27" t="s">
        <v>2</v>
      </c>
      <c r="B108" s="28">
        <v>8330</v>
      </c>
      <c r="C108" s="162">
        <f t="shared" ref="C108:D108" si="6">C100/C92/3</f>
        <v>19.004799999999999</v>
      </c>
      <c r="D108" s="29">
        <f t="shared" si="6"/>
        <v>22.617270042194093</v>
      </c>
      <c r="E108" s="110">
        <f t="shared" si="2"/>
        <v>3.6124700421940936</v>
      </c>
      <c r="F108" s="113">
        <f t="shared" si="3"/>
        <v>119.00819815096236</v>
      </c>
    </row>
    <row r="109" spans="1:7" x14ac:dyDescent="0.3">
      <c r="A109" s="7" t="s">
        <v>96</v>
      </c>
      <c r="B109" s="28">
        <v>8340</v>
      </c>
      <c r="C109" s="162">
        <f t="shared" ref="C109:D109" si="7">C101/C93/3</f>
        <v>12.397350553505534</v>
      </c>
      <c r="D109" s="29">
        <f t="shared" si="7"/>
        <v>14.649100294985251</v>
      </c>
      <c r="E109" s="110">
        <f t="shared" si="2"/>
        <v>2.251749741479717</v>
      </c>
      <c r="F109" s="113">
        <f t="shared" si="3"/>
        <v>118.1631529395045</v>
      </c>
    </row>
    <row r="110" spans="1:7" x14ac:dyDescent="0.3">
      <c r="A110" s="7" t="s">
        <v>1</v>
      </c>
      <c r="B110" s="28">
        <v>8350</v>
      </c>
      <c r="C110" s="162">
        <f t="shared" ref="C110:D110" si="8">C102/C94/3</f>
        <v>7.1139240506329111</v>
      </c>
      <c r="D110" s="29">
        <f t="shared" si="8"/>
        <v>8.020542857142857</v>
      </c>
      <c r="E110" s="110">
        <f t="shared" si="2"/>
        <v>0.90661880650994586</v>
      </c>
      <c r="F110" s="113">
        <f t="shared" si="3"/>
        <v>112.74428571428572</v>
      </c>
    </row>
    <row r="111" spans="1:7" x14ac:dyDescent="0.3">
      <c r="A111" s="7" t="s">
        <v>111</v>
      </c>
      <c r="B111" s="28">
        <v>8260</v>
      </c>
      <c r="C111" s="162">
        <f t="shared" ref="C111:D111" si="9">C103/C95/3</f>
        <v>11.860349999999999</v>
      </c>
      <c r="D111" s="29">
        <f t="shared" si="9"/>
        <v>14.088687499999999</v>
      </c>
      <c r="E111" s="110">
        <f t="shared" si="2"/>
        <v>2.2283375000000003</v>
      </c>
      <c r="F111" s="113">
        <f t="shared" si="3"/>
        <v>118.7881259827914</v>
      </c>
    </row>
    <row r="112" spans="1:7" x14ac:dyDescent="0.3">
      <c r="A112" s="27" t="s">
        <v>0</v>
      </c>
      <c r="B112" s="28">
        <v>8270</v>
      </c>
      <c r="C112" s="162">
        <f t="shared" ref="C112:D112" si="10">C104/C96/3</f>
        <v>6.8882175226586106</v>
      </c>
      <c r="D112" s="29">
        <f t="shared" si="10"/>
        <v>8.4994825870646764</v>
      </c>
      <c r="E112" s="110">
        <f t="shared" si="2"/>
        <v>1.6112650644060658</v>
      </c>
      <c r="F112" s="113">
        <f t="shared" si="3"/>
        <v>123.39161124203544</v>
      </c>
    </row>
    <row r="114" spans="1:6" x14ac:dyDescent="0.3">
      <c r="A114" s="140" t="s">
        <v>231</v>
      </c>
      <c r="B114" s="5"/>
      <c r="C114" s="87"/>
      <c r="D114" s="5"/>
      <c r="E114" s="250" t="s">
        <v>230</v>
      </c>
      <c r="F114" s="250"/>
    </row>
    <row r="115" spans="1:6" x14ac:dyDescent="0.3">
      <c r="A115" s="141"/>
      <c r="B115" s="89"/>
      <c r="C115" s="142" t="s">
        <v>113</v>
      </c>
      <c r="D115" s="90"/>
      <c r="E115" s="251"/>
      <c r="F115" s="251"/>
    </row>
    <row r="116" spans="1:6" x14ac:dyDescent="0.3">
      <c r="A116" s="141" t="s">
        <v>114</v>
      </c>
      <c r="B116" s="89"/>
      <c r="C116" s="91"/>
      <c r="D116" s="89"/>
      <c r="E116" s="252" t="s">
        <v>218</v>
      </c>
      <c r="F116" s="252"/>
    </row>
    <row r="117" spans="1:6" x14ac:dyDescent="0.3">
      <c r="A117" s="88"/>
      <c r="B117" s="89"/>
      <c r="C117" s="142" t="s">
        <v>113</v>
      </c>
      <c r="D117" s="90"/>
      <c r="E117" s="251"/>
      <c r="F117" s="251"/>
    </row>
  </sheetData>
  <mergeCells count="16">
    <mergeCell ref="E114:F114"/>
    <mergeCell ref="E115:F115"/>
    <mergeCell ref="E116:F116"/>
    <mergeCell ref="E117:F117"/>
    <mergeCell ref="A5:F5"/>
    <mergeCell ref="A6:F6"/>
    <mergeCell ref="B1:F1"/>
    <mergeCell ref="B2:F2"/>
    <mergeCell ref="A7:F7"/>
    <mergeCell ref="A4:F4"/>
    <mergeCell ref="F9:F10"/>
    <mergeCell ref="A9:A10"/>
    <mergeCell ref="B9:B10"/>
    <mergeCell ref="C9:C10"/>
    <mergeCell ref="D9:D10"/>
    <mergeCell ref="E9:E10"/>
  </mergeCells>
  <pageMargins left="0.70866141732283472" right="0.31496062992125984" top="0.35433070866141736" bottom="0" header="0" footer="0"/>
  <pageSetup paperSize="9" scale="69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F28"/>
  <sheetViews>
    <sheetView view="pageBreakPreview" zoomScale="60" zoomScaleNormal="100" workbookViewId="0"/>
  </sheetViews>
  <sheetFormatPr defaultRowHeight="15" x14ac:dyDescent="0.25"/>
  <cols>
    <col min="1" max="1" width="39.85546875" customWidth="1"/>
    <col min="2" max="2" width="11.5703125" customWidth="1"/>
    <col min="3" max="3" width="11.42578125" customWidth="1"/>
    <col min="4" max="4" width="11.5703125" customWidth="1"/>
    <col min="5" max="5" width="12.140625" customWidth="1"/>
  </cols>
  <sheetData>
    <row r="1" spans="1:5" ht="20.25" customHeight="1" x14ac:dyDescent="0.25">
      <c r="E1" s="108" t="s">
        <v>116</v>
      </c>
    </row>
    <row r="2" spans="1:5" ht="24" customHeight="1" x14ac:dyDescent="0.25">
      <c r="A2" s="255" t="s">
        <v>219</v>
      </c>
      <c r="B2" s="255"/>
      <c r="C2" s="255"/>
      <c r="D2" s="255"/>
      <c r="E2" s="255"/>
    </row>
    <row r="3" spans="1:5" x14ac:dyDescent="0.25">
      <c r="A3" s="266" t="s">
        <v>43</v>
      </c>
      <c r="B3" s="266"/>
      <c r="C3" s="266"/>
      <c r="D3" s="266"/>
      <c r="E3" s="266"/>
    </row>
    <row r="4" spans="1:5" ht="29.25" customHeight="1" x14ac:dyDescent="0.25">
      <c r="A4" s="262" t="s">
        <v>117</v>
      </c>
      <c r="B4" s="262"/>
      <c r="C4" s="262"/>
      <c r="D4" s="262"/>
      <c r="E4" s="262"/>
    </row>
    <row r="5" spans="1:5" ht="15.75" x14ac:dyDescent="0.25">
      <c r="A5" s="263" t="s">
        <v>160</v>
      </c>
      <c r="B5" s="263"/>
      <c r="C5" s="263"/>
      <c r="D5" s="263"/>
      <c r="E5" s="263"/>
    </row>
    <row r="6" spans="1:5" ht="15.75" x14ac:dyDescent="0.25">
      <c r="A6" s="94"/>
      <c r="C6" s="94"/>
      <c r="D6" s="94"/>
      <c r="E6" s="94"/>
    </row>
    <row r="7" spans="1:5" ht="15" customHeight="1" x14ac:dyDescent="0.25">
      <c r="A7" s="264" t="s">
        <v>118</v>
      </c>
      <c r="B7" s="258" t="s">
        <v>97</v>
      </c>
      <c r="C7" s="258" t="s">
        <v>98</v>
      </c>
      <c r="D7" s="259" t="s">
        <v>99</v>
      </c>
      <c r="E7" s="260" t="s">
        <v>112</v>
      </c>
    </row>
    <row r="8" spans="1:5" x14ac:dyDescent="0.25">
      <c r="A8" s="265"/>
      <c r="B8" s="258"/>
      <c r="C8" s="258"/>
      <c r="D8" s="259"/>
      <c r="E8" s="261"/>
    </row>
    <row r="9" spans="1:5" ht="31.5" x14ac:dyDescent="0.25">
      <c r="A9" s="175" t="s">
        <v>185</v>
      </c>
      <c r="B9" s="176">
        <f>SUM(B10:B16)</f>
        <v>3755.0299999999997</v>
      </c>
      <c r="C9" s="176">
        <f>SUM(C10:C16)</f>
        <v>3654.125</v>
      </c>
      <c r="D9" s="176">
        <f>C9-B9</f>
        <v>-100.90499999999975</v>
      </c>
      <c r="E9" s="177">
        <f>C9/B9*100</f>
        <v>97.31280442499795</v>
      </c>
    </row>
    <row r="10" spans="1:5" ht="31.5" x14ac:dyDescent="0.25">
      <c r="A10" s="178" t="s">
        <v>186</v>
      </c>
      <c r="B10" s="151">
        <v>14.744</v>
      </c>
      <c r="C10" s="151">
        <v>14.743</v>
      </c>
      <c r="D10" s="151">
        <f t="shared" ref="D10:D23" si="0">C10-B10</f>
        <v>-9.9999999999944578E-4</v>
      </c>
      <c r="E10" s="179">
        <f t="shared" ref="E10:E23" si="1">C10/B10*100</f>
        <v>99.99321758003255</v>
      </c>
    </row>
    <row r="11" spans="1:5" ht="31.5" x14ac:dyDescent="0.25">
      <c r="A11" s="180" t="s">
        <v>187</v>
      </c>
      <c r="B11" s="151">
        <v>49</v>
      </c>
      <c r="C11" s="151">
        <v>37.311999999999998</v>
      </c>
      <c r="D11" s="151">
        <f t="shared" si="0"/>
        <v>-11.688000000000002</v>
      </c>
      <c r="E11" s="179">
        <f t="shared" si="1"/>
        <v>76.146938775510193</v>
      </c>
    </row>
    <row r="12" spans="1:5" ht="15.75" x14ac:dyDescent="0.25">
      <c r="A12" s="180" t="s">
        <v>188</v>
      </c>
      <c r="B12" s="151">
        <v>13</v>
      </c>
      <c r="C12" s="151">
        <v>12.032</v>
      </c>
      <c r="D12" s="151">
        <f t="shared" si="0"/>
        <v>-0.96799999999999997</v>
      </c>
      <c r="E12" s="179">
        <f t="shared" si="1"/>
        <v>92.553846153846152</v>
      </c>
    </row>
    <row r="13" spans="1:5" ht="15.75" x14ac:dyDescent="0.25">
      <c r="A13" s="180" t="s">
        <v>189</v>
      </c>
      <c r="B13" s="151">
        <v>70</v>
      </c>
      <c r="C13" s="151">
        <v>53.929000000000002</v>
      </c>
      <c r="D13" s="151">
        <f t="shared" si="0"/>
        <v>-16.070999999999998</v>
      </c>
      <c r="E13" s="179">
        <f t="shared" si="1"/>
        <v>77.041428571428568</v>
      </c>
    </row>
    <row r="14" spans="1:5" ht="15.75" x14ac:dyDescent="0.25">
      <c r="A14" s="180" t="s">
        <v>190</v>
      </c>
      <c r="B14" s="151">
        <v>130</v>
      </c>
      <c r="C14" s="151">
        <v>129.86099999999999</v>
      </c>
      <c r="D14" s="151">
        <f t="shared" si="0"/>
        <v>-0.13900000000001</v>
      </c>
      <c r="E14" s="179">
        <f t="shared" si="1"/>
        <v>99.893076923076919</v>
      </c>
    </row>
    <row r="15" spans="1:5" ht="28.5" customHeight="1" x14ac:dyDescent="0.25">
      <c r="A15" s="180" t="s">
        <v>191</v>
      </c>
      <c r="B15" s="151">
        <v>943.46500000000003</v>
      </c>
      <c r="C15" s="151">
        <v>943.39499999999998</v>
      </c>
      <c r="D15" s="151">
        <f t="shared" si="0"/>
        <v>-7.0000000000050022E-2</v>
      </c>
      <c r="E15" s="179">
        <f t="shared" si="1"/>
        <v>99.992580540878564</v>
      </c>
    </row>
    <row r="16" spans="1:5" ht="31.5" customHeight="1" x14ac:dyDescent="0.25">
      <c r="A16" s="181" t="s">
        <v>197</v>
      </c>
      <c r="B16" s="151">
        <v>2534.8209999999999</v>
      </c>
      <c r="C16" s="151">
        <v>2462.8530000000001</v>
      </c>
      <c r="D16" s="151">
        <f t="shared" si="0"/>
        <v>-71.967999999999847</v>
      </c>
      <c r="E16" s="179">
        <f t="shared" si="1"/>
        <v>97.160825162802439</v>
      </c>
    </row>
    <row r="17" spans="1:6" ht="18.75" customHeight="1" x14ac:dyDescent="0.25">
      <c r="A17" s="175" t="s">
        <v>193</v>
      </c>
      <c r="B17" s="176">
        <f>SUM(B18:B23)</f>
        <v>3985.2</v>
      </c>
      <c r="C17" s="176">
        <f>SUM(C18:C23)</f>
        <v>3341.6189999999997</v>
      </c>
      <c r="D17" s="176">
        <f t="shared" si="0"/>
        <v>-643.58100000000013</v>
      </c>
      <c r="E17" s="177">
        <f t="shared" si="1"/>
        <v>83.850722673893401</v>
      </c>
    </row>
    <row r="18" spans="1:6" ht="31.5" x14ac:dyDescent="0.25">
      <c r="A18" s="182" t="s">
        <v>187</v>
      </c>
      <c r="B18" s="151">
        <v>3941</v>
      </c>
      <c r="C18" s="151">
        <v>3300.395</v>
      </c>
      <c r="D18" s="151">
        <f t="shared" si="0"/>
        <v>-640.60500000000002</v>
      </c>
      <c r="E18" s="179">
        <f t="shared" si="1"/>
        <v>83.745115452930733</v>
      </c>
    </row>
    <row r="19" spans="1:6" ht="15.75" x14ac:dyDescent="0.25">
      <c r="A19" s="182" t="s">
        <v>188</v>
      </c>
      <c r="B19" s="151">
        <v>25</v>
      </c>
      <c r="C19" s="151">
        <v>22.024000000000001</v>
      </c>
      <c r="D19" s="151">
        <f t="shared" si="0"/>
        <v>-2.9759999999999991</v>
      </c>
      <c r="E19" s="179">
        <f t="shared" si="1"/>
        <v>88.096000000000004</v>
      </c>
    </row>
    <row r="20" spans="1:6" ht="15.75" x14ac:dyDescent="0.25">
      <c r="A20" s="182" t="s">
        <v>194</v>
      </c>
      <c r="B20" s="151">
        <v>0</v>
      </c>
      <c r="C20" s="151">
        <v>0</v>
      </c>
      <c r="D20" s="151">
        <f t="shared" si="0"/>
        <v>0</v>
      </c>
      <c r="E20" s="179" t="e">
        <f t="shared" si="1"/>
        <v>#DIV/0!</v>
      </c>
    </row>
    <row r="21" spans="1:6" ht="15.75" x14ac:dyDescent="0.25">
      <c r="A21" s="182" t="s">
        <v>195</v>
      </c>
      <c r="B21" s="151">
        <v>0</v>
      </c>
      <c r="C21" s="151">
        <v>0</v>
      </c>
      <c r="D21" s="151">
        <f t="shared" si="0"/>
        <v>0</v>
      </c>
      <c r="E21" s="179" t="e">
        <f t="shared" si="1"/>
        <v>#DIV/0!</v>
      </c>
    </row>
    <row r="22" spans="1:6" ht="15.75" x14ac:dyDescent="0.25">
      <c r="A22" s="182" t="s">
        <v>190</v>
      </c>
      <c r="B22" s="151">
        <v>0</v>
      </c>
      <c r="C22" s="151">
        <v>0</v>
      </c>
      <c r="D22" s="151">
        <f t="shared" si="0"/>
        <v>0</v>
      </c>
      <c r="E22" s="179" t="e">
        <f t="shared" si="1"/>
        <v>#DIV/0!</v>
      </c>
    </row>
    <row r="23" spans="1:6" ht="15.75" x14ac:dyDescent="0.25">
      <c r="A23" s="182" t="s">
        <v>196</v>
      </c>
      <c r="B23" s="151">
        <v>19.2</v>
      </c>
      <c r="C23" s="151">
        <v>19.2</v>
      </c>
      <c r="D23" s="151">
        <f t="shared" si="0"/>
        <v>0</v>
      </c>
      <c r="E23" s="179">
        <f t="shared" si="1"/>
        <v>100</v>
      </c>
    </row>
    <row r="24" spans="1:6" ht="15.75" x14ac:dyDescent="0.25">
      <c r="A24" s="183" t="s">
        <v>119</v>
      </c>
      <c r="B24" s="151">
        <f>B9+B17</f>
        <v>7740.23</v>
      </c>
      <c r="C24" s="151">
        <f>C9+C17</f>
        <v>6995.7439999999997</v>
      </c>
      <c r="D24" s="151">
        <f t="shared" ref="D24" si="2">C24-B24</f>
        <v>-744.48599999999988</v>
      </c>
      <c r="E24" s="179">
        <f t="shared" ref="E24" si="3">C24/B24*100</f>
        <v>90.381603647436833</v>
      </c>
    </row>
    <row r="25" spans="1:6" ht="15.75" x14ac:dyDescent="0.25">
      <c r="A25" s="94"/>
      <c r="B25" s="94"/>
      <c r="C25" s="94"/>
      <c r="D25" s="94"/>
      <c r="E25" s="94"/>
    </row>
    <row r="27" spans="1:6" x14ac:dyDescent="0.25">
      <c r="A27" s="122" t="s">
        <v>114</v>
      </c>
      <c r="B27" s="123"/>
      <c r="C27" s="124"/>
      <c r="D27" s="256" t="s">
        <v>218</v>
      </c>
      <c r="E27" s="256"/>
      <c r="F27" s="127"/>
    </row>
    <row r="28" spans="1:6" ht="17.25" x14ac:dyDescent="0.25">
      <c r="A28" s="97"/>
      <c r="B28" s="98" t="s">
        <v>113</v>
      </c>
      <c r="C28" s="257" t="s">
        <v>120</v>
      </c>
      <c r="D28" s="257"/>
      <c r="E28" s="257"/>
    </row>
  </sheetData>
  <mergeCells count="11">
    <mergeCell ref="A2:E2"/>
    <mergeCell ref="D27:E27"/>
    <mergeCell ref="C28:E28"/>
    <mergeCell ref="C7:C8"/>
    <mergeCell ref="D7:D8"/>
    <mergeCell ref="E7:E8"/>
    <mergeCell ref="A4:E4"/>
    <mergeCell ref="A5:E5"/>
    <mergeCell ref="A7:A8"/>
    <mergeCell ref="B7:B8"/>
    <mergeCell ref="A3:E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E25"/>
  <sheetViews>
    <sheetView view="pageBreakPreview" zoomScale="60" zoomScaleNormal="100" workbookViewId="0"/>
  </sheetViews>
  <sheetFormatPr defaultRowHeight="15" x14ac:dyDescent="0.25"/>
  <cols>
    <col min="1" max="1" width="33.28515625" customWidth="1"/>
    <col min="2" max="2" width="14" customWidth="1"/>
    <col min="3" max="3" width="12.85546875" customWidth="1"/>
    <col min="4" max="4" width="13.140625" customWidth="1"/>
    <col min="5" max="5" width="13.28515625" customWidth="1"/>
  </cols>
  <sheetData>
    <row r="1" spans="1:5" ht="21" customHeight="1" x14ac:dyDescent="0.25">
      <c r="E1" s="108" t="s">
        <v>121</v>
      </c>
    </row>
    <row r="2" spans="1:5" ht="26.25" customHeight="1" x14ac:dyDescent="0.25">
      <c r="A2" s="255" t="s">
        <v>219</v>
      </c>
      <c r="B2" s="255"/>
      <c r="C2" s="255"/>
      <c r="D2" s="255"/>
      <c r="E2" s="255"/>
    </row>
    <row r="3" spans="1:5" x14ac:dyDescent="0.25">
      <c r="A3" s="266" t="s">
        <v>43</v>
      </c>
      <c r="B3" s="266"/>
      <c r="C3" s="266"/>
      <c r="D3" s="266"/>
      <c r="E3" s="266"/>
    </row>
    <row r="4" spans="1:5" ht="21.6" customHeight="1" x14ac:dyDescent="0.25">
      <c r="A4" s="262" t="s">
        <v>117</v>
      </c>
      <c r="B4" s="262"/>
      <c r="C4" s="262"/>
      <c r="D4" s="262"/>
      <c r="E4" s="262"/>
    </row>
    <row r="5" spans="1:5" ht="15.75" x14ac:dyDescent="0.25">
      <c r="A5" s="263" t="s">
        <v>159</v>
      </c>
      <c r="B5" s="263"/>
      <c r="C5" s="263"/>
      <c r="D5" s="263"/>
      <c r="E5" s="263"/>
    </row>
    <row r="6" spans="1:5" ht="15.75" x14ac:dyDescent="0.25">
      <c r="A6" s="94"/>
      <c r="C6" s="94"/>
      <c r="D6" s="94"/>
      <c r="E6" s="94"/>
    </row>
    <row r="7" spans="1:5" ht="15" customHeight="1" x14ac:dyDescent="0.25">
      <c r="A7" s="264" t="s">
        <v>118</v>
      </c>
      <c r="B7" s="258" t="s">
        <v>97</v>
      </c>
      <c r="C7" s="258" t="s">
        <v>98</v>
      </c>
      <c r="D7" s="259" t="s">
        <v>99</v>
      </c>
      <c r="E7" s="260" t="s">
        <v>112</v>
      </c>
    </row>
    <row r="8" spans="1:5" x14ac:dyDescent="0.25">
      <c r="A8" s="265"/>
      <c r="B8" s="258"/>
      <c r="C8" s="258"/>
      <c r="D8" s="259"/>
      <c r="E8" s="261"/>
    </row>
    <row r="9" spans="1:5" ht="113.25" customHeight="1" x14ac:dyDescent="0.25">
      <c r="A9" s="180" t="s">
        <v>198</v>
      </c>
      <c r="B9" s="151">
        <v>294.536</v>
      </c>
      <c r="C9" s="151">
        <v>146.74</v>
      </c>
      <c r="D9" s="151">
        <f>C9-B9</f>
        <v>-147.79599999999999</v>
      </c>
      <c r="E9" s="151">
        <f>C9/B9*100</f>
        <v>49.820734986555124</v>
      </c>
    </row>
    <row r="10" spans="1:5" ht="33.75" customHeight="1" x14ac:dyDescent="0.25">
      <c r="A10" s="184" t="s">
        <v>227</v>
      </c>
      <c r="B10" s="151">
        <v>0</v>
      </c>
      <c r="C10" s="151">
        <v>882.27300000000002</v>
      </c>
      <c r="D10" s="151">
        <f t="shared" ref="D10:D21" si="0">C10-B10</f>
        <v>882.27300000000002</v>
      </c>
      <c r="E10" s="151" t="e">
        <f t="shared" ref="E10:E21" si="1">C10/B10*100</f>
        <v>#DIV/0!</v>
      </c>
    </row>
    <row r="11" spans="1:5" ht="15.75" hidden="1" x14ac:dyDescent="0.25">
      <c r="A11" s="183"/>
      <c r="B11" s="151"/>
      <c r="C11" s="151"/>
      <c r="D11" s="151">
        <f t="shared" si="0"/>
        <v>0</v>
      </c>
      <c r="E11" s="151" t="e">
        <f t="shared" si="1"/>
        <v>#DIV/0!</v>
      </c>
    </row>
    <row r="12" spans="1:5" ht="15.75" hidden="1" x14ac:dyDescent="0.25">
      <c r="A12" s="183"/>
      <c r="B12" s="151"/>
      <c r="C12" s="151"/>
      <c r="D12" s="151">
        <f t="shared" si="0"/>
        <v>0</v>
      </c>
      <c r="E12" s="151" t="e">
        <f t="shared" si="1"/>
        <v>#DIV/0!</v>
      </c>
    </row>
    <row r="13" spans="1:5" ht="15.75" hidden="1" x14ac:dyDescent="0.25">
      <c r="A13" s="183"/>
      <c r="B13" s="151"/>
      <c r="C13" s="151"/>
      <c r="D13" s="151">
        <f t="shared" si="0"/>
        <v>0</v>
      </c>
      <c r="E13" s="151" t="e">
        <f t="shared" si="1"/>
        <v>#DIV/0!</v>
      </c>
    </row>
    <row r="14" spans="1:5" ht="15.75" hidden="1" x14ac:dyDescent="0.25">
      <c r="A14" s="183"/>
      <c r="B14" s="151"/>
      <c r="C14" s="151"/>
      <c r="D14" s="151">
        <f t="shared" si="0"/>
        <v>0</v>
      </c>
      <c r="E14" s="151" t="e">
        <f t="shared" si="1"/>
        <v>#DIV/0!</v>
      </c>
    </row>
    <row r="15" spans="1:5" ht="15.75" hidden="1" x14ac:dyDescent="0.25">
      <c r="A15" s="183"/>
      <c r="B15" s="151"/>
      <c r="C15" s="151"/>
      <c r="D15" s="151">
        <f t="shared" si="0"/>
        <v>0</v>
      </c>
      <c r="E15" s="151" t="e">
        <f t="shared" si="1"/>
        <v>#DIV/0!</v>
      </c>
    </row>
    <row r="16" spans="1:5" ht="15.75" hidden="1" x14ac:dyDescent="0.25">
      <c r="A16" s="183"/>
      <c r="B16" s="151"/>
      <c r="C16" s="151"/>
      <c r="D16" s="151">
        <f t="shared" si="0"/>
        <v>0</v>
      </c>
      <c r="E16" s="151" t="e">
        <f t="shared" si="1"/>
        <v>#DIV/0!</v>
      </c>
    </row>
    <row r="17" spans="1:5" ht="15.75" hidden="1" x14ac:dyDescent="0.25">
      <c r="A17" s="183"/>
      <c r="B17" s="151"/>
      <c r="C17" s="151"/>
      <c r="D17" s="151">
        <f t="shared" si="0"/>
        <v>0</v>
      </c>
      <c r="E17" s="151" t="e">
        <f t="shared" si="1"/>
        <v>#DIV/0!</v>
      </c>
    </row>
    <row r="18" spans="1:5" ht="15.75" hidden="1" x14ac:dyDescent="0.25">
      <c r="A18" s="183"/>
      <c r="B18" s="151"/>
      <c r="C18" s="151"/>
      <c r="D18" s="151">
        <f t="shared" si="0"/>
        <v>0</v>
      </c>
      <c r="E18" s="151" t="e">
        <f t="shared" si="1"/>
        <v>#DIV/0!</v>
      </c>
    </row>
    <row r="19" spans="1:5" ht="32.25" hidden="1" customHeight="1" x14ac:dyDescent="0.25">
      <c r="A19" s="183"/>
      <c r="B19" s="151"/>
      <c r="C19" s="151"/>
      <c r="D19" s="151">
        <f t="shared" si="0"/>
        <v>0</v>
      </c>
      <c r="E19" s="151" t="e">
        <f t="shared" si="1"/>
        <v>#DIV/0!</v>
      </c>
    </row>
    <row r="20" spans="1:5" ht="37.5" hidden="1" customHeight="1" x14ac:dyDescent="0.25">
      <c r="A20" s="183"/>
      <c r="B20" s="151"/>
      <c r="C20" s="151"/>
      <c r="D20" s="151">
        <f t="shared" si="0"/>
        <v>0</v>
      </c>
      <c r="E20" s="151" t="e">
        <f t="shared" si="1"/>
        <v>#DIV/0!</v>
      </c>
    </row>
    <row r="21" spans="1:5" ht="21" customHeight="1" x14ac:dyDescent="0.25">
      <c r="A21" s="183" t="s">
        <v>119</v>
      </c>
      <c r="B21" s="151">
        <f>SUM(B9:B20)</f>
        <v>294.536</v>
      </c>
      <c r="C21" s="151">
        <f>SUM(C9:C20)</f>
        <v>1029.0129999999999</v>
      </c>
      <c r="D21" s="151">
        <f t="shared" si="0"/>
        <v>734.47699999999986</v>
      </c>
      <c r="E21" s="151">
        <f t="shared" si="1"/>
        <v>349.36747969687912</v>
      </c>
    </row>
    <row r="22" spans="1:5" ht="15.75" x14ac:dyDescent="0.25">
      <c r="A22" s="94"/>
      <c r="B22" s="94"/>
      <c r="C22" s="94"/>
      <c r="D22" s="94"/>
      <c r="E22" s="94"/>
    </row>
    <row r="24" spans="1:5" x14ac:dyDescent="0.25">
      <c r="A24" s="122" t="s">
        <v>114</v>
      </c>
      <c r="B24" s="123"/>
      <c r="C24" s="124"/>
      <c r="D24" s="256" t="s">
        <v>218</v>
      </c>
      <c r="E24" s="256"/>
    </row>
    <row r="25" spans="1:5" ht="17.25" x14ac:dyDescent="0.25">
      <c r="A25" s="97"/>
      <c r="B25" s="98" t="s">
        <v>113</v>
      </c>
      <c r="C25" s="257" t="s">
        <v>120</v>
      </c>
      <c r="D25" s="257"/>
      <c r="E25" s="257"/>
    </row>
  </sheetData>
  <mergeCells count="11">
    <mergeCell ref="A2:E2"/>
    <mergeCell ref="D24:E24"/>
    <mergeCell ref="C25:E25"/>
    <mergeCell ref="C7:C8"/>
    <mergeCell ref="D7:D8"/>
    <mergeCell ref="E7:E8"/>
    <mergeCell ref="A4:E4"/>
    <mergeCell ref="A5:E5"/>
    <mergeCell ref="A7:A8"/>
    <mergeCell ref="B7:B8"/>
    <mergeCell ref="A3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J36"/>
  <sheetViews>
    <sheetView view="pageBreakPreview" zoomScale="60" zoomScaleNormal="100" workbookViewId="0">
      <selection activeCell="B36" sqref="B36"/>
    </sheetView>
  </sheetViews>
  <sheetFormatPr defaultRowHeight="15" x14ac:dyDescent="0.25"/>
  <cols>
    <col min="1" max="1" width="40" customWidth="1"/>
    <col min="2" max="2" width="12.42578125" customWidth="1"/>
    <col min="3" max="3" width="12.28515625" customWidth="1"/>
    <col min="4" max="4" width="11.85546875" customWidth="1"/>
    <col min="5" max="5" width="12.28515625" customWidth="1"/>
  </cols>
  <sheetData>
    <row r="1" spans="1:10" ht="23.25" customHeight="1" x14ac:dyDescent="0.25">
      <c r="A1" s="121"/>
      <c r="B1" s="121"/>
      <c r="C1" s="121"/>
      <c r="D1" s="121"/>
      <c r="E1" s="114" t="s">
        <v>122</v>
      </c>
      <c r="F1" s="121"/>
      <c r="G1" s="121"/>
      <c r="H1" s="121"/>
      <c r="I1" s="121"/>
      <c r="J1" s="121"/>
    </row>
    <row r="2" spans="1:10" ht="27.75" customHeight="1" x14ac:dyDescent="0.25">
      <c r="A2" s="255" t="s">
        <v>219</v>
      </c>
      <c r="B2" s="255"/>
      <c r="C2" s="255"/>
      <c r="D2" s="255"/>
      <c r="E2" s="255"/>
      <c r="F2" s="121"/>
      <c r="G2" s="121"/>
      <c r="H2" s="121"/>
      <c r="I2" s="121"/>
      <c r="J2" s="121"/>
    </row>
    <row r="3" spans="1:10" x14ac:dyDescent="0.25">
      <c r="A3" s="266" t="s">
        <v>43</v>
      </c>
      <c r="B3" s="266"/>
      <c r="C3" s="266"/>
      <c r="D3" s="266"/>
      <c r="E3" s="266"/>
      <c r="F3" s="121"/>
      <c r="G3" s="121"/>
      <c r="H3" s="121"/>
      <c r="I3" s="121"/>
      <c r="J3" s="121"/>
    </row>
    <row r="4" spans="1:10" ht="21.6" customHeight="1" x14ac:dyDescent="0.25">
      <c r="A4" s="262" t="s">
        <v>123</v>
      </c>
      <c r="B4" s="262"/>
      <c r="C4" s="262"/>
      <c r="D4" s="262"/>
      <c r="E4" s="262"/>
      <c r="F4" s="121"/>
      <c r="G4" s="121"/>
      <c r="H4" s="121"/>
      <c r="I4" s="121"/>
      <c r="J4" s="121"/>
    </row>
    <row r="5" spans="1:10" ht="15.75" x14ac:dyDescent="0.25">
      <c r="A5" s="263" t="s">
        <v>158</v>
      </c>
      <c r="B5" s="263"/>
      <c r="C5" s="263"/>
      <c r="D5" s="263"/>
      <c r="E5" s="263"/>
      <c r="F5" s="121"/>
      <c r="G5" s="121"/>
      <c r="H5" s="121"/>
      <c r="I5" s="121"/>
      <c r="J5" s="121"/>
    </row>
    <row r="6" spans="1:10" ht="15.75" x14ac:dyDescent="0.25">
      <c r="A6" s="94"/>
      <c r="B6" s="121"/>
      <c r="C6" s="94"/>
      <c r="D6" s="94"/>
      <c r="E6" s="94"/>
      <c r="F6" s="121"/>
      <c r="G6" s="121"/>
      <c r="H6" s="121"/>
      <c r="I6" s="121"/>
      <c r="J6" s="121"/>
    </row>
    <row r="7" spans="1:10" ht="15" customHeight="1" x14ac:dyDescent="0.25">
      <c r="A7" s="267" t="s">
        <v>118</v>
      </c>
      <c r="B7" s="247" t="s">
        <v>97</v>
      </c>
      <c r="C7" s="247" t="s">
        <v>98</v>
      </c>
      <c r="D7" s="249" t="s">
        <v>99</v>
      </c>
      <c r="E7" s="245" t="s">
        <v>112</v>
      </c>
      <c r="F7" s="121"/>
      <c r="G7" s="121"/>
      <c r="H7" s="121"/>
      <c r="I7" s="121"/>
      <c r="J7" s="121"/>
    </row>
    <row r="8" spans="1:10" x14ac:dyDescent="0.25">
      <c r="A8" s="268"/>
      <c r="B8" s="247"/>
      <c r="C8" s="247"/>
      <c r="D8" s="249"/>
      <c r="E8" s="246"/>
      <c r="F8" s="121"/>
      <c r="G8" s="121"/>
      <c r="H8" s="121"/>
      <c r="I8" s="121"/>
      <c r="J8" s="121"/>
    </row>
    <row r="9" spans="1:10" ht="46.5" customHeight="1" x14ac:dyDescent="0.25">
      <c r="A9" s="117" t="s">
        <v>199</v>
      </c>
      <c r="B9" s="151">
        <v>233.42</v>
      </c>
      <c r="C9" s="151">
        <v>233.41900000000001</v>
      </c>
      <c r="D9" s="96">
        <f>C9-B9</f>
        <v>-9.9999999997635314E-4</v>
      </c>
      <c r="E9" s="96">
        <f>C9/B9*100</f>
        <v>99.999571587696011</v>
      </c>
      <c r="F9" s="121"/>
      <c r="G9" s="121"/>
      <c r="H9" s="121"/>
      <c r="I9" s="121"/>
      <c r="J9" s="121"/>
    </row>
    <row r="10" spans="1:10" ht="19.5" customHeight="1" x14ac:dyDescent="0.25">
      <c r="A10" s="95" t="s">
        <v>200</v>
      </c>
      <c r="B10" s="151">
        <v>41.335999999999999</v>
      </c>
      <c r="C10" s="151">
        <v>21.86</v>
      </c>
      <c r="D10" s="96">
        <f t="shared" ref="D10:D21" si="0">C10-B10</f>
        <v>-19.475999999999999</v>
      </c>
      <c r="E10" s="96">
        <f t="shared" ref="E10:E21" si="1">C10/B10*100</f>
        <v>52.883684923553318</v>
      </c>
      <c r="F10" s="121"/>
      <c r="G10" s="121"/>
      <c r="H10" s="121"/>
      <c r="I10" s="121"/>
      <c r="J10" s="121"/>
    </row>
    <row r="11" spans="1:10" ht="49.5" customHeight="1" x14ac:dyDescent="0.25">
      <c r="A11" s="118" t="s">
        <v>201</v>
      </c>
      <c r="B11" s="151">
        <v>0.17799999999999999</v>
      </c>
      <c r="C11" s="151">
        <v>0.17799999999999999</v>
      </c>
      <c r="D11" s="96">
        <f t="shared" si="0"/>
        <v>0</v>
      </c>
      <c r="E11" s="96">
        <f t="shared" si="1"/>
        <v>100</v>
      </c>
      <c r="F11" s="121"/>
      <c r="G11" s="121"/>
      <c r="H11" s="121"/>
      <c r="I11" s="121"/>
      <c r="J11" s="121"/>
    </row>
    <row r="12" spans="1:10" ht="15.75" hidden="1" x14ac:dyDescent="0.25">
      <c r="A12" s="95"/>
      <c r="B12" s="151"/>
      <c r="C12" s="151"/>
      <c r="D12" s="96">
        <f t="shared" si="0"/>
        <v>0</v>
      </c>
      <c r="E12" s="96" t="e">
        <f t="shared" si="1"/>
        <v>#DIV/0!</v>
      </c>
      <c r="F12" s="121"/>
      <c r="G12" s="121"/>
      <c r="H12" s="121"/>
      <c r="I12" s="121"/>
      <c r="J12" s="121"/>
    </row>
    <row r="13" spans="1:10" ht="15.75" hidden="1" x14ac:dyDescent="0.25">
      <c r="A13" s="95"/>
      <c r="B13" s="151"/>
      <c r="C13" s="151"/>
      <c r="D13" s="96">
        <f t="shared" si="0"/>
        <v>0</v>
      </c>
      <c r="E13" s="96" t="e">
        <f t="shared" si="1"/>
        <v>#DIV/0!</v>
      </c>
      <c r="F13" s="121"/>
      <c r="G13" s="121"/>
      <c r="H13" s="121"/>
      <c r="I13" s="121"/>
      <c r="J13" s="121"/>
    </row>
    <row r="14" spans="1:10" ht="15.75" hidden="1" x14ac:dyDescent="0.25">
      <c r="A14" s="95"/>
      <c r="B14" s="151"/>
      <c r="C14" s="151"/>
      <c r="D14" s="96">
        <f t="shared" si="0"/>
        <v>0</v>
      </c>
      <c r="E14" s="96" t="e">
        <f t="shared" si="1"/>
        <v>#DIV/0!</v>
      </c>
      <c r="F14" s="121"/>
      <c r="G14" s="121"/>
      <c r="H14" s="121"/>
      <c r="I14" s="121"/>
      <c r="J14" s="121"/>
    </row>
    <row r="15" spans="1:10" ht="15.75" hidden="1" x14ac:dyDescent="0.25">
      <c r="A15" s="95"/>
      <c r="B15" s="151"/>
      <c r="C15" s="151"/>
      <c r="D15" s="96">
        <f t="shared" si="0"/>
        <v>0</v>
      </c>
      <c r="E15" s="96" t="e">
        <f t="shared" si="1"/>
        <v>#DIV/0!</v>
      </c>
      <c r="F15" s="121"/>
      <c r="G15" s="121"/>
      <c r="H15" s="121"/>
      <c r="I15" s="121"/>
      <c r="J15" s="121"/>
    </row>
    <row r="16" spans="1:10" ht="15.75" hidden="1" x14ac:dyDescent="0.25">
      <c r="A16" s="95"/>
      <c r="B16" s="151"/>
      <c r="C16" s="151"/>
      <c r="D16" s="96">
        <f t="shared" si="0"/>
        <v>0</v>
      </c>
      <c r="E16" s="96" t="e">
        <f t="shared" si="1"/>
        <v>#DIV/0!</v>
      </c>
      <c r="F16" s="121"/>
      <c r="G16" s="121"/>
      <c r="H16" s="121"/>
      <c r="I16" s="121"/>
      <c r="J16" s="121"/>
    </row>
    <row r="17" spans="1:10" ht="15.75" hidden="1" x14ac:dyDescent="0.25">
      <c r="A17" s="95"/>
      <c r="B17" s="151"/>
      <c r="C17" s="151"/>
      <c r="D17" s="96">
        <f t="shared" si="0"/>
        <v>0</v>
      </c>
      <c r="E17" s="96" t="e">
        <f t="shared" si="1"/>
        <v>#DIV/0!</v>
      </c>
      <c r="F17" s="121"/>
      <c r="G17" s="121"/>
      <c r="H17" s="121"/>
      <c r="I17" s="121"/>
      <c r="J17" s="121"/>
    </row>
    <row r="18" spans="1:10" ht="15.75" hidden="1" x14ac:dyDescent="0.25">
      <c r="A18" s="95"/>
      <c r="B18" s="151"/>
      <c r="C18" s="151"/>
      <c r="D18" s="96">
        <f t="shared" si="0"/>
        <v>0</v>
      </c>
      <c r="E18" s="96" t="e">
        <f t="shared" si="1"/>
        <v>#DIV/0!</v>
      </c>
      <c r="F18" s="121"/>
      <c r="G18" s="121"/>
      <c r="H18" s="121"/>
      <c r="I18" s="121"/>
      <c r="J18" s="121"/>
    </row>
    <row r="19" spans="1:10" ht="15.75" hidden="1" x14ac:dyDescent="0.25">
      <c r="A19" s="95"/>
      <c r="B19" s="151"/>
      <c r="C19" s="151"/>
      <c r="D19" s="96">
        <f t="shared" si="0"/>
        <v>0</v>
      </c>
      <c r="E19" s="96" t="e">
        <f t="shared" si="1"/>
        <v>#DIV/0!</v>
      </c>
      <c r="F19" s="121"/>
      <c r="G19" s="121"/>
      <c r="H19" s="121"/>
      <c r="I19" s="121"/>
      <c r="J19" s="121"/>
    </row>
    <row r="20" spans="1:10" ht="15.75" hidden="1" x14ac:dyDescent="0.25">
      <c r="A20" s="95"/>
      <c r="B20" s="151"/>
      <c r="C20" s="151"/>
      <c r="D20" s="96">
        <f t="shared" si="0"/>
        <v>0</v>
      </c>
      <c r="E20" s="96" t="e">
        <f t="shared" si="1"/>
        <v>#DIV/0!</v>
      </c>
      <c r="F20" s="121"/>
      <c r="G20" s="121"/>
      <c r="H20" s="121"/>
      <c r="I20" s="121"/>
      <c r="J20" s="121"/>
    </row>
    <row r="21" spans="1:10" ht="23.25" customHeight="1" x14ac:dyDescent="0.25">
      <c r="A21" s="95" t="s">
        <v>119</v>
      </c>
      <c r="B21" s="151">
        <f>SUM(B9:B20)</f>
        <v>274.93399999999997</v>
      </c>
      <c r="C21" s="151">
        <f>SUM(C9:C20)</f>
        <v>255.45699999999999</v>
      </c>
      <c r="D21" s="96">
        <f t="shared" si="0"/>
        <v>-19.476999999999975</v>
      </c>
      <c r="E21" s="96">
        <f t="shared" si="1"/>
        <v>92.915754326492916</v>
      </c>
      <c r="F21" s="121"/>
      <c r="G21" s="121"/>
      <c r="H21" s="121"/>
      <c r="I21" s="121"/>
      <c r="J21" s="121"/>
    </row>
    <row r="22" spans="1:10" ht="23.25" customHeight="1" x14ac:dyDescent="0.25">
      <c r="A22" s="119"/>
      <c r="B22" s="120"/>
      <c r="C22" s="120"/>
      <c r="D22" s="120"/>
      <c r="E22" s="120"/>
      <c r="F22" s="121"/>
      <c r="G22" s="121"/>
      <c r="H22" s="121"/>
      <c r="I22" s="121"/>
      <c r="J22" s="121"/>
    </row>
    <row r="23" spans="1:10" ht="24" customHeight="1" x14ac:dyDescent="0.25">
      <c r="A23" s="94"/>
      <c r="B23" s="94"/>
      <c r="C23" s="94"/>
      <c r="D23" s="94"/>
      <c r="E23" s="94"/>
      <c r="F23" s="121"/>
      <c r="G23" s="121"/>
      <c r="H23" s="121"/>
      <c r="I23" s="121"/>
      <c r="J23" s="121"/>
    </row>
    <row r="24" spans="1:10" x14ac:dyDescent="0.25">
      <c r="A24" s="121"/>
      <c r="B24" s="121"/>
      <c r="C24" s="121"/>
      <c r="D24" s="121"/>
      <c r="E24" s="121"/>
      <c r="F24" s="121"/>
      <c r="G24" s="121"/>
      <c r="H24" s="121"/>
      <c r="I24" s="121"/>
      <c r="J24" s="121"/>
    </row>
    <row r="25" spans="1:10" x14ac:dyDescent="0.25">
      <c r="A25" s="122" t="s">
        <v>114</v>
      </c>
      <c r="B25" s="123"/>
      <c r="C25" s="124"/>
      <c r="D25" s="256" t="s">
        <v>218</v>
      </c>
      <c r="E25" s="256"/>
      <c r="F25" s="121"/>
      <c r="G25" s="121"/>
      <c r="H25" s="121"/>
      <c r="I25" s="121"/>
      <c r="J25" s="121"/>
    </row>
    <row r="26" spans="1:10" ht="17.25" x14ac:dyDescent="0.25">
      <c r="A26" s="97"/>
      <c r="B26" s="116" t="s">
        <v>113</v>
      </c>
      <c r="C26" s="257" t="s">
        <v>120</v>
      </c>
      <c r="D26" s="257"/>
      <c r="E26" s="257"/>
      <c r="F26" s="121"/>
      <c r="G26" s="121"/>
      <c r="H26" s="121"/>
      <c r="I26" s="121"/>
      <c r="J26" s="121"/>
    </row>
    <row r="27" spans="1:10" x14ac:dyDescent="0.25">
      <c r="A27" s="121"/>
      <c r="B27" s="121"/>
      <c r="C27" s="121"/>
      <c r="D27" s="121"/>
      <c r="E27" s="121"/>
      <c r="F27" s="121"/>
      <c r="G27" s="121"/>
      <c r="H27" s="121"/>
      <c r="I27" s="121"/>
      <c r="J27" s="121"/>
    </row>
    <row r="28" spans="1:10" x14ac:dyDescent="0.25">
      <c r="A28" s="121"/>
      <c r="B28" s="121"/>
      <c r="C28" s="121"/>
      <c r="D28" s="121"/>
      <c r="E28" s="121"/>
      <c r="F28" s="121"/>
      <c r="G28" s="121"/>
      <c r="H28" s="121"/>
      <c r="I28" s="121"/>
      <c r="J28" s="121"/>
    </row>
    <row r="29" spans="1:10" x14ac:dyDescent="0.25">
      <c r="A29" s="121"/>
      <c r="B29" s="121"/>
      <c r="C29" s="121"/>
      <c r="D29" s="121"/>
      <c r="E29" s="121"/>
      <c r="F29" s="121"/>
      <c r="G29" s="121"/>
      <c r="H29" s="121"/>
      <c r="I29" s="121"/>
      <c r="J29" s="121"/>
    </row>
    <row r="30" spans="1:10" x14ac:dyDescent="0.25">
      <c r="A30" s="121"/>
      <c r="B30" s="121"/>
      <c r="C30" s="121"/>
      <c r="D30" s="121"/>
      <c r="E30" s="121"/>
      <c r="F30" s="121"/>
      <c r="G30" s="121"/>
      <c r="H30" s="121"/>
      <c r="I30" s="121"/>
      <c r="J30" s="121"/>
    </row>
    <row r="31" spans="1:10" x14ac:dyDescent="0.25">
      <c r="A31" s="121"/>
      <c r="B31" s="121"/>
      <c r="C31" s="121"/>
      <c r="D31" s="121"/>
      <c r="E31" s="121"/>
      <c r="F31" s="121"/>
      <c r="G31" s="121"/>
      <c r="H31" s="121"/>
      <c r="I31" s="121"/>
      <c r="J31" s="121"/>
    </row>
    <row r="32" spans="1:10" x14ac:dyDescent="0.25">
      <c r="A32" s="121"/>
      <c r="B32" s="121"/>
      <c r="C32" s="121"/>
      <c r="D32" s="121"/>
      <c r="E32" s="121"/>
      <c r="F32" s="121"/>
      <c r="G32" s="121"/>
      <c r="H32" s="121"/>
      <c r="I32" s="121"/>
      <c r="J32" s="121"/>
    </row>
    <row r="33" spans="1:10" x14ac:dyDescent="0.25">
      <c r="A33" s="121"/>
      <c r="B33" s="121"/>
      <c r="C33" s="121"/>
      <c r="D33" s="121"/>
      <c r="E33" s="121"/>
      <c r="F33" s="121"/>
      <c r="G33" s="121"/>
      <c r="H33" s="121"/>
      <c r="I33" s="121"/>
      <c r="J33" s="121"/>
    </row>
    <row r="34" spans="1:10" x14ac:dyDescent="0.25">
      <c r="A34" s="121"/>
      <c r="B34" s="121"/>
      <c r="C34" s="121"/>
      <c r="D34" s="121"/>
      <c r="E34" s="121"/>
      <c r="F34" s="121"/>
      <c r="G34" s="121"/>
      <c r="H34" s="121"/>
      <c r="I34" s="121"/>
      <c r="J34" s="121"/>
    </row>
    <row r="35" spans="1:10" x14ac:dyDescent="0.25">
      <c r="A35" s="121"/>
      <c r="B35" s="121"/>
      <c r="C35" s="121"/>
      <c r="D35" s="121"/>
      <c r="E35" s="121"/>
      <c r="F35" s="121"/>
      <c r="G35" s="121"/>
      <c r="H35" s="121"/>
      <c r="I35" s="121"/>
      <c r="J35" s="121"/>
    </row>
    <row r="36" spans="1:10" x14ac:dyDescent="0.25">
      <c r="A36" s="121"/>
      <c r="B36" s="121"/>
      <c r="C36" s="121"/>
      <c r="D36" s="121"/>
      <c r="E36" s="121"/>
      <c r="F36" s="121"/>
      <c r="G36" s="121"/>
      <c r="H36" s="121"/>
      <c r="I36" s="121"/>
      <c r="J36" s="121"/>
    </row>
  </sheetData>
  <mergeCells count="11">
    <mergeCell ref="A2:E2"/>
    <mergeCell ref="D25:E25"/>
    <mergeCell ref="C26:E26"/>
    <mergeCell ref="C7:C8"/>
    <mergeCell ref="D7:D8"/>
    <mergeCell ref="E7:E8"/>
    <mergeCell ref="A4:E4"/>
    <mergeCell ref="A5:E5"/>
    <mergeCell ref="A7:A8"/>
    <mergeCell ref="B7:B8"/>
    <mergeCell ref="A3:E3"/>
  </mergeCells>
  <pageMargins left="0.7" right="0.7" top="0.75" bottom="0.75" header="0.3" footer="0.3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M29"/>
  <sheetViews>
    <sheetView view="pageBreakPreview" zoomScale="60" zoomScaleNormal="100" workbookViewId="0">
      <pane xSplit="2" ySplit="8" topLeftCell="C18" activePane="bottomRight" state="frozen"/>
      <selection pane="topRight" activeCell="C1" sqref="C1"/>
      <selection pane="bottomLeft" activeCell="A6" sqref="A6"/>
      <selection pane="bottomRight" activeCell="J26" sqref="J26"/>
    </sheetView>
  </sheetViews>
  <sheetFormatPr defaultRowHeight="15" x14ac:dyDescent="0.25"/>
  <cols>
    <col min="1" max="1" width="31.42578125" customWidth="1"/>
    <col min="2" max="2" width="7.42578125" customWidth="1"/>
    <col min="3" max="3" width="12.140625" customWidth="1"/>
    <col min="4" max="4" width="12.7109375" customWidth="1"/>
    <col min="5" max="5" width="12.140625" customWidth="1"/>
    <col min="6" max="6" width="12.42578125" customWidth="1"/>
    <col min="7" max="8" width="12.28515625" customWidth="1"/>
    <col min="9" max="9" width="11.140625" customWidth="1"/>
    <col min="10" max="10" width="11.42578125" customWidth="1"/>
    <col min="11" max="11" width="11.140625" customWidth="1"/>
    <col min="12" max="12" width="12.140625" customWidth="1"/>
    <col min="13" max="13" width="10" bestFit="1" customWidth="1"/>
  </cols>
  <sheetData>
    <row r="1" spans="1:13" x14ac:dyDescent="0.25">
      <c r="A1" s="185"/>
      <c r="B1" s="185"/>
      <c r="C1" s="185"/>
      <c r="D1" s="185"/>
      <c r="E1" s="185"/>
      <c r="F1" s="185"/>
      <c r="G1" s="185"/>
      <c r="H1" s="185"/>
      <c r="I1" s="185"/>
      <c r="J1" s="185"/>
      <c r="K1" s="271" t="s">
        <v>176</v>
      </c>
      <c r="L1" s="271"/>
    </row>
    <row r="2" spans="1:13" ht="20.25" customHeight="1" x14ac:dyDescent="0.25">
      <c r="A2" s="278" t="s">
        <v>220</v>
      </c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</row>
    <row r="3" spans="1:13" x14ac:dyDescent="0.25">
      <c r="A3" s="272" t="s">
        <v>43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185"/>
    </row>
    <row r="4" spans="1:13" ht="18.75" x14ac:dyDescent="0.3">
      <c r="A4" s="273" t="s">
        <v>124</v>
      </c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185"/>
    </row>
    <row r="5" spans="1:13" ht="18.75" x14ac:dyDescent="0.3">
      <c r="A5" s="273" t="s">
        <v>157</v>
      </c>
      <c r="B5" s="273"/>
      <c r="C5" s="273"/>
      <c r="D5" s="273"/>
      <c r="E5" s="273"/>
      <c r="F5" s="273"/>
      <c r="G5" s="273"/>
      <c r="H5" s="273"/>
      <c r="I5" s="273"/>
      <c r="J5" s="273"/>
      <c r="K5" s="273"/>
      <c r="L5" s="185"/>
    </row>
    <row r="6" spans="1:13" ht="15.75" x14ac:dyDescent="0.25">
      <c r="A6" s="186"/>
      <c r="B6" s="186"/>
      <c r="C6" s="186"/>
      <c r="D6" s="186"/>
      <c r="E6" s="185"/>
      <c r="F6" s="185"/>
      <c r="G6" s="185"/>
      <c r="H6" s="185"/>
      <c r="I6" s="185"/>
      <c r="J6" s="185"/>
      <c r="K6" s="185"/>
      <c r="L6" s="185"/>
    </row>
    <row r="7" spans="1:13" ht="36.75" customHeight="1" x14ac:dyDescent="0.25">
      <c r="A7" s="274"/>
      <c r="B7" s="183"/>
      <c r="C7" s="276" t="s">
        <v>125</v>
      </c>
      <c r="D7" s="276"/>
      <c r="E7" s="277" t="s">
        <v>126</v>
      </c>
      <c r="F7" s="277"/>
      <c r="G7" s="277" t="s">
        <v>163</v>
      </c>
      <c r="H7" s="277"/>
      <c r="I7" s="276" t="s">
        <v>164</v>
      </c>
      <c r="J7" s="276"/>
      <c r="K7" s="269" t="s">
        <v>165</v>
      </c>
      <c r="L7" s="270"/>
    </row>
    <row r="8" spans="1:13" ht="31.5" x14ac:dyDescent="0.25">
      <c r="A8" s="275"/>
      <c r="B8" s="187" t="s">
        <v>46</v>
      </c>
      <c r="C8" s="187" t="s">
        <v>161</v>
      </c>
      <c r="D8" s="187" t="s">
        <v>162</v>
      </c>
      <c r="E8" s="187" t="s">
        <v>161</v>
      </c>
      <c r="F8" s="187" t="s">
        <v>162</v>
      </c>
      <c r="G8" s="187" t="s">
        <v>161</v>
      </c>
      <c r="H8" s="187" t="s">
        <v>162</v>
      </c>
      <c r="I8" s="187" t="s">
        <v>161</v>
      </c>
      <c r="J8" s="187" t="s">
        <v>162</v>
      </c>
      <c r="K8" s="187" t="s">
        <v>161</v>
      </c>
      <c r="L8" s="187" t="s">
        <v>162</v>
      </c>
    </row>
    <row r="9" spans="1:13" ht="45.6" customHeight="1" x14ac:dyDescent="0.25">
      <c r="A9" s="188" t="s">
        <v>181</v>
      </c>
      <c r="B9" s="189">
        <v>1210</v>
      </c>
      <c r="C9" s="153">
        <f>C10+C11+C12+C13+C25</f>
        <v>19870.064999999999</v>
      </c>
      <c r="D9" s="153">
        <f t="shared" ref="D9:J9" si="0">D10+D11+D12+D13+D25</f>
        <v>19657.726999999999</v>
      </c>
      <c r="E9" s="153">
        <f t="shared" si="0"/>
        <v>3755.0299999999997</v>
      </c>
      <c r="F9" s="153">
        <f t="shared" si="0"/>
        <v>3673.4050000000002</v>
      </c>
      <c r="G9" s="153">
        <f t="shared" si="0"/>
        <v>3985.2</v>
      </c>
      <c r="H9" s="153">
        <f t="shared" si="0"/>
        <v>3341.6189999999997</v>
      </c>
      <c r="I9" s="153">
        <f t="shared" si="0"/>
        <v>1031.9769999999999</v>
      </c>
      <c r="J9" s="153">
        <f t="shared" si="0"/>
        <v>813.34199999999998</v>
      </c>
      <c r="K9" s="153">
        <f>C9+E9+G9+I9</f>
        <v>28642.271999999997</v>
      </c>
      <c r="L9" s="153">
        <f>D9+F9+H9+J9</f>
        <v>27486.092999999997</v>
      </c>
    </row>
    <row r="10" spans="1:13" ht="25.5" customHeight="1" x14ac:dyDescent="0.25">
      <c r="A10" s="190" t="s">
        <v>29</v>
      </c>
      <c r="B10" s="191">
        <v>1211</v>
      </c>
      <c r="C10" s="154">
        <v>15195</v>
      </c>
      <c r="D10" s="154">
        <v>15188.678</v>
      </c>
      <c r="E10" s="154"/>
      <c r="F10" s="154"/>
      <c r="G10" s="154"/>
      <c r="H10" s="154"/>
      <c r="I10" s="154">
        <v>246.16200000000001</v>
      </c>
      <c r="J10" s="154">
        <v>84.994</v>
      </c>
      <c r="K10" s="153">
        <f t="shared" ref="K10:K25" si="1">C10+E10+G10+I10</f>
        <v>15441.162</v>
      </c>
      <c r="L10" s="153">
        <f t="shared" ref="L10:L25" si="2">D10+F10+H10+J10</f>
        <v>15273.672</v>
      </c>
      <c r="M10" s="135">
        <f>L10-'Додаток 2 Фін.звіт'!D27</f>
        <v>0</v>
      </c>
    </row>
    <row r="11" spans="1:13" ht="15.75" x14ac:dyDescent="0.25">
      <c r="A11" s="192" t="s">
        <v>28</v>
      </c>
      <c r="B11" s="193">
        <v>1212</v>
      </c>
      <c r="C11" s="154">
        <v>3375</v>
      </c>
      <c r="D11" s="154">
        <v>3370.4940000000001</v>
      </c>
      <c r="E11" s="154"/>
      <c r="F11" s="154"/>
      <c r="G11" s="154"/>
      <c r="H11" s="154"/>
      <c r="I11" s="154">
        <v>54.155999999999999</v>
      </c>
      <c r="J11" s="154">
        <v>18.484000000000002</v>
      </c>
      <c r="K11" s="153">
        <f t="shared" si="1"/>
        <v>3429.1559999999999</v>
      </c>
      <c r="L11" s="153">
        <f t="shared" si="2"/>
        <v>3388.9780000000001</v>
      </c>
      <c r="M11" s="135">
        <f>L11-'Додаток 2 Фін.звіт'!D28</f>
        <v>0</v>
      </c>
    </row>
    <row r="12" spans="1:13" ht="31.5" x14ac:dyDescent="0.25">
      <c r="A12" s="194" t="s">
        <v>56</v>
      </c>
      <c r="B12" s="195">
        <v>1213</v>
      </c>
      <c r="C12" s="154"/>
      <c r="D12" s="154"/>
      <c r="E12" s="154">
        <v>14.744</v>
      </c>
      <c r="F12" s="154">
        <v>14.743</v>
      </c>
      <c r="G12" s="154"/>
      <c r="H12" s="154"/>
      <c r="I12" s="154"/>
      <c r="J12" s="154"/>
      <c r="K12" s="153">
        <f t="shared" si="1"/>
        <v>14.744</v>
      </c>
      <c r="L12" s="153">
        <f t="shared" si="2"/>
        <v>14.743</v>
      </c>
    </row>
    <row r="13" spans="1:13" ht="15.75" x14ac:dyDescent="0.25">
      <c r="A13" s="194" t="s">
        <v>57</v>
      </c>
      <c r="B13" s="195">
        <v>1214</v>
      </c>
      <c r="C13" s="154">
        <f>C14+C15+C16+C17+C18+C19+C20+C21+C22+C23+C24</f>
        <v>888.1</v>
      </c>
      <c r="D13" s="154">
        <f t="shared" ref="D13:J13" si="3">D14+D15+D16+D17+D18+D19+D20+D21+D22+D23+D24</f>
        <v>701.15599999999995</v>
      </c>
      <c r="E13" s="154">
        <f t="shared" si="3"/>
        <v>1205.4650000000001</v>
      </c>
      <c r="F13" s="154">
        <f t="shared" si="3"/>
        <v>1176.529</v>
      </c>
      <c r="G13" s="154">
        <f t="shared" si="3"/>
        <v>3985.2</v>
      </c>
      <c r="H13" s="154">
        <f t="shared" si="3"/>
        <v>3341.6189999999997</v>
      </c>
      <c r="I13" s="154">
        <f t="shared" si="3"/>
        <v>547.80899999999997</v>
      </c>
      <c r="J13" s="154">
        <f t="shared" si="3"/>
        <v>532.95499999999993</v>
      </c>
      <c r="K13" s="153">
        <f t="shared" si="1"/>
        <v>6626.5739999999996</v>
      </c>
      <c r="L13" s="153">
        <f t="shared" si="2"/>
        <v>5752.259</v>
      </c>
    </row>
    <row r="14" spans="1:13" ht="31.5" x14ac:dyDescent="0.25">
      <c r="A14" s="196" t="s">
        <v>58</v>
      </c>
      <c r="B14" s="197" t="s">
        <v>59</v>
      </c>
      <c r="C14" s="155">
        <v>312</v>
      </c>
      <c r="D14" s="155">
        <v>311.99799999999999</v>
      </c>
      <c r="E14" s="155">
        <v>49</v>
      </c>
      <c r="F14" s="155">
        <v>37.311999999999998</v>
      </c>
      <c r="G14" s="155">
        <v>3941</v>
      </c>
      <c r="H14" s="155">
        <v>3300.395</v>
      </c>
      <c r="I14" s="155"/>
      <c r="J14" s="155"/>
      <c r="K14" s="153">
        <f t="shared" si="1"/>
        <v>4302</v>
      </c>
      <c r="L14" s="153">
        <f t="shared" si="2"/>
        <v>3649.7049999999999</v>
      </c>
    </row>
    <row r="15" spans="1:13" ht="28.15" customHeight="1" x14ac:dyDescent="0.25">
      <c r="A15" s="198" t="s">
        <v>60</v>
      </c>
      <c r="B15" s="191" t="s">
        <v>61</v>
      </c>
      <c r="C15" s="162">
        <v>50</v>
      </c>
      <c r="D15" s="162">
        <v>36.555</v>
      </c>
      <c r="E15" s="162">
        <v>13</v>
      </c>
      <c r="F15" s="162">
        <v>12.032</v>
      </c>
      <c r="G15" s="162">
        <v>25</v>
      </c>
      <c r="H15" s="162">
        <v>22.024000000000001</v>
      </c>
      <c r="I15" s="162"/>
      <c r="J15" s="162"/>
      <c r="K15" s="153">
        <f t="shared" si="1"/>
        <v>88</v>
      </c>
      <c r="L15" s="153">
        <f t="shared" si="2"/>
        <v>70.611000000000004</v>
      </c>
    </row>
    <row r="16" spans="1:13" ht="15.75" x14ac:dyDescent="0.25">
      <c r="A16" s="199" t="s">
        <v>62</v>
      </c>
      <c r="B16" s="191" t="s">
        <v>63</v>
      </c>
      <c r="C16" s="162"/>
      <c r="D16" s="162"/>
      <c r="E16" s="162">
        <v>70</v>
      </c>
      <c r="F16" s="162">
        <v>53.929000000000002</v>
      </c>
      <c r="G16" s="162"/>
      <c r="H16" s="162"/>
      <c r="I16" s="162"/>
      <c r="J16" s="162"/>
      <c r="K16" s="153">
        <f t="shared" si="1"/>
        <v>70</v>
      </c>
      <c r="L16" s="153">
        <f t="shared" si="2"/>
        <v>53.929000000000002</v>
      </c>
    </row>
    <row r="17" spans="1:12" ht="31.5" x14ac:dyDescent="0.25">
      <c r="A17" s="199" t="s">
        <v>64</v>
      </c>
      <c r="B17" s="191" t="s">
        <v>65</v>
      </c>
      <c r="C17" s="162">
        <v>150</v>
      </c>
      <c r="D17" s="162">
        <v>69.977999999999994</v>
      </c>
      <c r="E17" s="162"/>
      <c r="F17" s="162"/>
      <c r="G17" s="162"/>
      <c r="H17" s="162"/>
      <c r="I17" s="162">
        <v>41</v>
      </c>
      <c r="J17" s="162">
        <v>37.008000000000003</v>
      </c>
      <c r="K17" s="153">
        <f t="shared" si="1"/>
        <v>191</v>
      </c>
      <c r="L17" s="153">
        <f t="shared" si="2"/>
        <v>106.98599999999999</v>
      </c>
    </row>
    <row r="18" spans="1:12" ht="15.75" x14ac:dyDescent="0.25">
      <c r="A18" s="200" t="s">
        <v>66</v>
      </c>
      <c r="B18" s="191" t="s">
        <v>67</v>
      </c>
      <c r="C18" s="162">
        <v>5</v>
      </c>
      <c r="D18" s="162">
        <v>2.3530000000000002</v>
      </c>
      <c r="E18" s="162"/>
      <c r="F18" s="162"/>
      <c r="G18" s="162"/>
      <c r="H18" s="162"/>
      <c r="I18" s="162">
        <v>65</v>
      </c>
      <c r="J18" s="162">
        <v>60.795000000000002</v>
      </c>
      <c r="K18" s="153">
        <f t="shared" si="1"/>
        <v>70</v>
      </c>
      <c r="L18" s="153">
        <f t="shared" si="2"/>
        <v>63.148000000000003</v>
      </c>
    </row>
    <row r="19" spans="1:12" ht="31.5" x14ac:dyDescent="0.25">
      <c r="A19" s="200" t="s">
        <v>68</v>
      </c>
      <c r="B19" s="191" t="s">
        <v>69</v>
      </c>
      <c r="C19" s="162">
        <v>300</v>
      </c>
      <c r="D19" s="162">
        <v>210.798</v>
      </c>
      <c r="E19" s="162">
        <v>130</v>
      </c>
      <c r="F19" s="162">
        <v>129.86099999999999</v>
      </c>
      <c r="G19" s="162"/>
      <c r="H19" s="162"/>
      <c r="I19" s="162">
        <v>1.5</v>
      </c>
      <c r="J19" s="162">
        <v>0</v>
      </c>
      <c r="K19" s="153">
        <f t="shared" si="1"/>
        <v>431.5</v>
      </c>
      <c r="L19" s="153">
        <f t="shared" si="2"/>
        <v>340.65899999999999</v>
      </c>
    </row>
    <row r="20" spans="1:12" ht="30" customHeight="1" x14ac:dyDescent="0.25">
      <c r="A20" s="201" t="s">
        <v>70</v>
      </c>
      <c r="B20" s="191" t="s">
        <v>71</v>
      </c>
      <c r="C20" s="162"/>
      <c r="D20" s="162"/>
      <c r="E20" s="162">
        <v>943.46500000000003</v>
      </c>
      <c r="F20" s="162">
        <v>943.39499999999998</v>
      </c>
      <c r="G20" s="162"/>
      <c r="H20" s="162"/>
      <c r="I20" s="162">
        <v>424.50900000000001</v>
      </c>
      <c r="J20" s="162">
        <v>420.399</v>
      </c>
      <c r="K20" s="153">
        <f t="shared" si="1"/>
        <v>1367.9740000000002</v>
      </c>
      <c r="L20" s="153">
        <f t="shared" si="2"/>
        <v>1363.7939999999999</v>
      </c>
    </row>
    <row r="21" spans="1:12" ht="15.75" x14ac:dyDescent="0.25">
      <c r="A21" s="200" t="s">
        <v>72</v>
      </c>
      <c r="B21" s="191" t="s">
        <v>73</v>
      </c>
      <c r="C21" s="162"/>
      <c r="D21" s="162"/>
      <c r="E21" s="162"/>
      <c r="F21" s="162"/>
      <c r="G21" s="162"/>
      <c r="H21" s="162"/>
      <c r="I21" s="162"/>
      <c r="J21" s="162"/>
      <c r="K21" s="153">
        <f t="shared" si="1"/>
        <v>0</v>
      </c>
      <c r="L21" s="153">
        <f t="shared" si="2"/>
        <v>0</v>
      </c>
    </row>
    <row r="22" spans="1:12" ht="15.75" x14ac:dyDescent="0.25">
      <c r="A22" s="200" t="s">
        <v>74</v>
      </c>
      <c r="B22" s="202" t="s">
        <v>75</v>
      </c>
      <c r="C22" s="162">
        <v>5</v>
      </c>
      <c r="D22" s="162">
        <v>3.444</v>
      </c>
      <c r="E22" s="162"/>
      <c r="F22" s="203"/>
      <c r="G22" s="162">
        <v>19.2</v>
      </c>
      <c r="H22" s="162">
        <v>19.2</v>
      </c>
      <c r="I22" s="162">
        <v>2.8</v>
      </c>
      <c r="J22" s="162">
        <v>1.853</v>
      </c>
      <c r="K22" s="153">
        <f t="shared" si="1"/>
        <v>27</v>
      </c>
      <c r="L22" s="153">
        <f t="shared" si="2"/>
        <v>24.497</v>
      </c>
    </row>
    <row r="23" spans="1:12" ht="31.5" x14ac:dyDescent="0.25">
      <c r="A23" s="204" t="s">
        <v>76</v>
      </c>
      <c r="B23" s="202" t="s">
        <v>77</v>
      </c>
      <c r="C23" s="162">
        <v>66.099999999999994</v>
      </c>
      <c r="D23" s="162">
        <v>66.03</v>
      </c>
      <c r="E23" s="162"/>
      <c r="F23" s="203"/>
      <c r="G23" s="162"/>
      <c r="H23" s="162"/>
      <c r="I23" s="162">
        <v>13</v>
      </c>
      <c r="J23" s="162">
        <v>12.9</v>
      </c>
      <c r="K23" s="153">
        <f t="shared" si="1"/>
        <v>79.099999999999994</v>
      </c>
      <c r="L23" s="153">
        <f t="shared" si="2"/>
        <v>78.930000000000007</v>
      </c>
    </row>
    <row r="24" spans="1:12" ht="15.75" x14ac:dyDescent="0.25">
      <c r="A24" s="199" t="s">
        <v>78</v>
      </c>
      <c r="B24" s="205" t="s">
        <v>79</v>
      </c>
      <c r="C24" s="162"/>
      <c r="D24" s="162"/>
      <c r="E24" s="162"/>
      <c r="F24" s="203"/>
      <c r="G24" s="162"/>
      <c r="H24" s="162"/>
      <c r="I24" s="162"/>
      <c r="J24" s="162"/>
      <c r="K24" s="153">
        <f t="shared" si="1"/>
        <v>0</v>
      </c>
      <c r="L24" s="153">
        <f t="shared" si="2"/>
        <v>0</v>
      </c>
    </row>
    <row r="25" spans="1:12" ht="15.75" x14ac:dyDescent="0.25">
      <c r="A25" s="206" t="s">
        <v>127</v>
      </c>
      <c r="B25" s="205">
        <v>1215</v>
      </c>
      <c r="C25" s="162">
        <v>411.96499999999997</v>
      </c>
      <c r="D25" s="162">
        <f>382.577+14.822</f>
        <v>397.399</v>
      </c>
      <c r="E25" s="162">
        <v>2534.8209999999999</v>
      </c>
      <c r="F25" s="162">
        <f>2462.853+19.28</f>
        <v>2482.1330000000003</v>
      </c>
      <c r="G25" s="162"/>
      <c r="H25" s="162"/>
      <c r="I25" s="162">
        <v>183.85</v>
      </c>
      <c r="J25" s="162">
        <f>174.329+2.58</f>
        <v>176.90900000000002</v>
      </c>
      <c r="K25" s="153">
        <f t="shared" si="1"/>
        <v>3130.636</v>
      </c>
      <c r="L25" s="153">
        <f t="shared" si="2"/>
        <v>3056.4410000000003</v>
      </c>
    </row>
    <row r="27" spans="1:12" x14ac:dyDescent="0.25">
      <c r="A27" s="125"/>
      <c r="B27" s="125"/>
      <c r="C27" s="125"/>
      <c r="D27" s="125"/>
      <c r="E27" s="125"/>
      <c r="F27" s="125"/>
      <c r="G27" s="125"/>
      <c r="H27" s="125"/>
      <c r="I27" s="125"/>
      <c r="J27" s="125"/>
      <c r="K27" s="125"/>
    </row>
    <row r="28" spans="1:12" ht="18" customHeight="1" x14ac:dyDescent="0.25">
      <c r="A28" s="122" t="s">
        <v>114</v>
      </c>
      <c r="B28" s="124"/>
      <c r="C28" s="124"/>
      <c r="D28" s="122"/>
      <c r="E28" s="126"/>
      <c r="F28" s="126"/>
      <c r="G28" s="125"/>
      <c r="H28" s="124"/>
      <c r="I28" s="256" t="s">
        <v>218</v>
      </c>
      <c r="J28" s="256"/>
      <c r="K28" s="125"/>
    </row>
    <row r="29" spans="1:12" ht="18" customHeight="1" x14ac:dyDescent="0.25">
      <c r="B29" s="99"/>
      <c r="C29" s="99"/>
      <c r="D29" s="99"/>
      <c r="E29" s="257"/>
      <c r="F29" s="257"/>
      <c r="H29" s="257" t="s">
        <v>120</v>
      </c>
      <c r="I29" s="257"/>
      <c r="J29" s="257"/>
    </row>
  </sheetData>
  <mergeCells count="14">
    <mergeCell ref="E29:F29"/>
    <mergeCell ref="K7:L7"/>
    <mergeCell ref="I28:J28"/>
    <mergeCell ref="H29:J29"/>
    <mergeCell ref="K1:L1"/>
    <mergeCell ref="A3:K3"/>
    <mergeCell ref="A4:K4"/>
    <mergeCell ref="A5:K5"/>
    <mergeCell ref="A7:A8"/>
    <mergeCell ref="C7:D7"/>
    <mergeCell ref="E7:F7"/>
    <mergeCell ref="G7:H7"/>
    <mergeCell ref="I7:J7"/>
    <mergeCell ref="A2:L2"/>
  </mergeCells>
  <pageMargins left="0.82677165354330717" right="0.23622047244094491" top="0.74803149606299213" bottom="0.74803149606299213" header="0.31496062992125984" footer="0.31496062992125984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E26"/>
  <sheetViews>
    <sheetView view="pageBreakPreview" topLeftCell="A4" zoomScale="60" zoomScaleNormal="100" workbookViewId="0">
      <selection activeCell="H40" sqref="H40"/>
    </sheetView>
  </sheetViews>
  <sheetFormatPr defaultRowHeight="15" x14ac:dyDescent="0.25"/>
  <cols>
    <col min="1" max="1" width="40.28515625" customWidth="1"/>
    <col min="2" max="2" width="12.42578125" customWidth="1"/>
    <col min="3" max="3" width="10.42578125" customWidth="1"/>
    <col min="4" max="4" width="11.7109375" customWidth="1"/>
    <col min="5" max="5" width="13.28515625" customWidth="1"/>
  </cols>
  <sheetData>
    <row r="1" spans="1:5" ht="23.25" customHeight="1" x14ac:dyDescent="0.25">
      <c r="E1" s="108" t="s">
        <v>128</v>
      </c>
    </row>
    <row r="2" spans="1:5" ht="24" customHeight="1" x14ac:dyDescent="0.25">
      <c r="A2" s="255" t="s">
        <v>219</v>
      </c>
      <c r="B2" s="255"/>
      <c r="C2" s="255"/>
      <c r="D2" s="255"/>
      <c r="E2" s="255"/>
    </row>
    <row r="3" spans="1:5" ht="21.6" customHeight="1" x14ac:dyDescent="0.25">
      <c r="A3" s="280" t="s">
        <v>43</v>
      </c>
      <c r="B3" s="280"/>
      <c r="C3" s="280"/>
      <c r="D3" s="280"/>
      <c r="E3" s="280"/>
    </row>
    <row r="4" spans="1:5" ht="15.75" x14ac:dyDescent="0.25">
      <c r="A4" s="281" t="s">
        <v>202</v>
      </c>
      <c r="B4" s="281"/>
      <c r="C4" s="281"/>
      <c r="D4" s="281"/>
      <c r="E4" s="281"/>
    </row>
    <row r="5" spans="1:5" ht="15" customHeight="1" x14ac:dyDescent="0.25">
      <c r="A5" s="282" t="s">
        <v>156</v>
      </c>
      <c r="B5" s="282"/>
      <c r="C5" s="282"/>
      <c r="D5" s="282"/>
      <c r="E5" s="282"/>
    </row>
    <row r="6" spans="1:5" ht="15.75" x14ac:dyDescent="0.25">
      <c r="A6" s="207"/>
      <c r="B6" s="208"/>
      <c r="C6" s="207"/>
      <c r="D6" s="207"/>
      <c r="E6" s="207"/>
    </row>
    <row r="7" spans="1:5" x14ac:dyDescent="0.25">
      <c r="A7" s="264" t="s">
        <v>118</v>
      </c>
      <c r="B7" s="258" t="s">
        <v>97</v>
      </c>
      <c r="C7" s="258" t="s">
        <v>98</v>
      </c>
      <c r="D7" s="259" t="s">
        <v>99</v>
      </c>
      <c r="E7" s="260" t="s">
        <v>112</v>
      </c>
    </row>
    <row r="8" spans="1:5" x14ac:dyDescent="0.25">
      <c r="A8" s="265"/>
      <c r="B8" s="258"/>
      <c r="C8" s="258"/>
      <c r="D8" s="259"/>
      <c r="E8" s="261"/>
    </row>
    <row r="9" spans="1:5" ht="15.75" x14ac:dyDescent="0.25">
      <c r="A9" s="209" t="s">
        <v>203</v>
      </c>
      <c r="B9" s="151">
        <v>0</v>
      </c>
      <c r="C9" s="151">
        <v>0</v>
      </c>
      <c r="D9" s="151">
        <f>C9-B9</f>
        <v>0</v>
      </c>
      <c r="E9" s="151" t="e">
        <f>C9/B9*100</f>
        <v>#DIV/0!</v>
      </c>
    </row>
    <row r="10" spans="1:5" ht="31.5" x14ac:dyDescent="0.25">
      <c r="A10" s="209" t="s">
        <v>204</v>
      </c>
      <c r="B10" s="151">
        <v>53.1</v>
      </c>
      <c r="C10" s="151">
        <v>50.02</v>
      </c>
      <c r="D10" s="151">
        <f t="shared" ref="D10:D22" si="0">C10-B10</f>
        <v>-3.0799999999999983</v>
      </c>
      <c r="E10" s="151">
        <f t="shared" ref="E10:E22" si="1">C10/B10*100</f>
        <v>94.19962335216573</v>
      </c>
    </row>
    <row r="11" spans="1:5" ht="15.75" x14ac:dyDescent="0.25">
      <c r="A11" s="209" t="s">
        <v>205</v>
      </c>
      <c r="B11" s="151">
        <v>322</v>
      </c>
      <c r="C11" s="151">
        <v>295.26600000000002</v>
      </c>
      <c r="D11" s="151">
        <f t="shared" si="0"/>
        <v>-26.73399999999998</v>
      </c>
      <c r="E11" s="151">
        <f t="shared" si="1"/>
        <v>91.697515527950316</v>
      </c>
    </row>
    <row r="12" spans="1:5" ht="21" customHeight="1" x14ac:dyDescent="0.25">
      <c r="A12" s="210" t="s">
        <v>206</v>
      </c>
      <c r="B12" s="151">
        <v>1.885</v>
      </c>
      <c r="C12" s="151">
        <v>1.8839999999999999</v>
      </c>
      <c r="D12" s="151">
        <f t="shared" si="0"/>
        <v>-1.0000000000001119E-3</v>
      </c>
      <c r="E12" s="151">
        <f t="shared" si="1"/>
        <v>99.946949602122018</v>
      </c>
    </row>
    <row r="13" spans="1:5" ht="18.75" customHeight="1" x14ac:dyDescent="0.25">
      <c r="A13" s="209" t="s">
        <v>207</v>
      </c>
      <c r="B13" s="151">
        <v>6.6449999999999996</v>
      </c>
      <c r="C13" s="151">
        <v>6.6429999999999998</v>
      </c>
      <c r="D13" s="151">
        <f t="shared" si="0"/>
        <v>-1.9999999999997797E-3</v>
      </c>
      <c r="E13" s="151">
        <f t="shared" si="1"/>
        <v>99.969902182091801</v>
      </c>
    </row>
    <row r="14" spans="1:5" ht="15.75" x14ac:dyDescent="0.25">
      <c r="A14" s="211" t="s">
        <v>208</v>
      </c>
      <c r="B14" s="151">
        <v>50</v>
      </c>
      <c r="C14" s="151">
        <v>45.673999999999999</v>
      </c>
      <c r="D14" s="151">
        <f t="shared" si="0"/>
        <v>-4.3260000000000005</v>
      </c>
      <c r="E14" s="151">
        <f t="shared" si="1"/>
        <v>91.347999999999999</v>
      </c>
    </row>
    <row r="15" spans="1:5" ht="15.75" x14ac:dyDescent="0.25">
      <c r="A15" s="212" t="s">
        <v>209</v>
      </c>
      <c r="B15" s="151">
        <v>9.3000000000000007</v>
      </c>
      <c r="C15" s="151">
        <v>9.3000000000000007</v>
      </c>
      <c r="D15" s="151">
        <f t="shared" si="0"/>
        <v>0</v>
      </c>
      <c r="E15" s="151">
        <f t="shared" si="1"/>
        <v>100</v>
      </c>
    </row>
    <row r="16" spans="1:5" ht="15.75" x14ac:dyDescent="0.25">
      <c r="A16" s="212" t="s">
        <v>210</v>
      </c>
      <c r="B16" s="151">
        <v>6.9</v>
      </c>
      <c r="C16" s="151">
        <v>6.9</v>
      </c>
      <c r="D16" s="151">
        <f t="shared" si="0"/>
        <v>0</v>
      </c>
      <c r="E16" s="151">
        <f t="shared" si="1"/>
        <v>100</v>
      </c>
    </row>
    <row r="17" spans="1:5" ht="15.75" x14ac:dyDescent="0.25">
      <c r="A17" s="212" t="s">
        <v>211</v>
      </c>
      <c r="B17" s="151">
        <v>14.484999999999999</v>
      </c>
      <c r="C17" s="151">
        <v>14.484999999999999</v>
      </c>
      <c r="D17" s="151">
        <f t="shared" si="0"/>
        <v>0</v>
      </c>
      <c r="E17" s="151">
        <f t="shared" si="1"/>
        <v>100</v>
      </c>
    </row>
    <row r="18" spans="1:5" ht="15.75" x14ac:dyDescent="0.25">
      <c r="A18" s="213" t="s">
        <v>212</v>
      </c>
      <c r="B18" s="151">
        <v>130</v>
      </c>
      <c r="C18" s="151">
        <v>125.488</v>
      </c>
      <c r="D18" s="151">
        <f t="shared" si="0"/>
        <v>-4.5120000000000005</v>
      </c>
      <c r="E18" s="151">
        <f t="shared" si="1"/>
        <v>96.529230769230765</v>
      </c>
    </row>
    <row r="19" spans="1:5" ht="15.75" x14ac:dyDescent="0.25">
      <c r="A19" s="213" t="s">
        <v>213</v>
      </c>
      <c r="B19" s="151">
        <v>1.5</v>
      </c>
      <c r="C19" s="151">
        <v>1.246</v>
      </c>
      <c r="D19" s="151">
        <f t="shared" si="0"/>
        <v>-0.254</v>
      </c>
      <c r="E19" s="151">
        <f t="shared" si="1"/>
        <v>83.066666666666663</v>
      </c>
    </row>
    <row r="20" spans="1:5" ht="31.5" x14ac:dyDescent="0.25">
      <c r="A20" s="213" t="s">
        <v>214</v>
      </c>
      <c r="B20" s="151">
        <v>2534.8209999999999</v>
      </c>
      <c r="C20" s="151">
        <v>2462.8530000000001</v>
      </c>
      <c r="D20" s="151">
        <f t="shared" si="0"/>
        <v>-71.967999999999847</v>
      </c>
      <c r="E20" s="151">
        <f t="shared" si="1"/>
        <v>97.160825162802439</v>
      </c>
    </row>
    <row r="21" spans="1:5" ht="15.75" customHeight="1" x14ac:dyDescent="0.25">
      <c r="A21" s="213" t="s">
        <v>215</v>
      </c>
      <c r="B21" s="151">
        <v>0</v>
      </c>
      <c r="C21" s="151">
        <v>36.682000000000002</v>
      </c>
      <c r="D21" s="151">
        <f t="shared" si="0"/>
        <v>36.682000000000002</v>
      </c>
      <c r="E21" s="151" t="e">
        <f t="shared" si="1"/>
        <v>#DIV/0!</v>
      </c>
    </row>
    <row r="22" spans="1:5" ht="20.25" customHeight="1" x14ac:dyDescent="0.25">
      <c r="A22" s="183" t="s">
        <v>119</v>
      </c>
      <c r="B22" s="151">
        <f>SUM(B9:B21)</f>
        <v>3130.636</v>
      </c>
      <c r="C22" s="151">
        <f>SUM(C9:C21)</f>
        <v>3056.4409999999998</v>
      </c>
      <c r="D22" s="151">
        <f t="shared" si="0"/>
        <v>-74.195000000000164</v>
      </c>
      <c r="E22" s="151">
        <f t="shared" si="1"/>
        <v>97.630034280574293</v>
      </c>
    </row>
    <row r="23" spans="1:5" ht="15.75" x14ac:dyDescent="0.25">
      <c r="A23" s="94"/>
      <c r="B23" s="94"/>
      <c r="C23" s="94"/>
      <c r="D23" s="94"/>
      <c r="E23" s="94"/>
    </row>
    <row r="25" spans="1:5" x14ac:dyDescent="0.25">
      <c r="A25" s="122" t="s">
        <v>114</v>
      </c>
      <c r="B25" s="123"/>
      <c r="C25" s="124"/>
      <c r="D25" s="256" t="s">
        <v>218</v>
      </c>
      <c r="E25" s="256"/>
    </row>
    <row r="26" spans="1:5" ht="17.25" x14ac:dyDescent="0.25">
      <c r="A26" s="97"/>
      <c r="B26" s="146" t="s">
        <v>113</v>
      </c>
      <c r="C26" s="279" t="s">
        <v>120</v>
      </c>
      <c r="D26" s="279"/>
      <c r="E26" s="279"/>
    </row>
  </sheetData>
  <mergeCells count="11">
    <mergeCell ref="A2:E2"/>
    <mergeCell ref="D25:E25"/>
    <mergeCell ref="C26:E26"/>
    <mergeCell ref="C7:C8"/>
    <mergeCell ref="D7:D8"/>
    <mergeCell ref="E7:E8"/>
    <mergeCell ref="A3:E3"/>
    <mergeCell ref="A4:E4"/>
    <mergeCell ref="A5:E5"/>
    <mergeCell ref="A7:A8"/>
    <mergeCell ref="B7:B8"/>
  </mergeCells>
  <pageMargins left="0.7" right="0.7" top="0.75" bottom="0.75" header="0.3" footer="0.3"/>
  <pageSetup paperSize="9" scale="9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E26"/>
  <sheetViews>
    <sheetView view="pageBreakPreview" zoomScale="60" zoomScaleNormal="100" workbookViewId="0"/>
  </sheetViews>
  <sheetFormatPr defaultRowHeight="15" x14ac:dyDescent="0.25"/>
  <cols>
    <col min="1" max="1" width="34.42578125" customWidth="1"/>
    <col min="2" max="2" width="13.7109375" customWidth="1"/>
    <col min="3" max="3" width="12.85546875" customWidth="1"/>
    <col min="4" max="4" width="12" customWidth="1"/>
    <col min="5" max="5" width="13.28515625" customWidth="1"/>
  </cols>
  <sheetData>
    <row r="1" spans="1:5" ht="25.5" customHeight="1" x14ac:dyDescent="0.25">
      <c r="A1" s="208"/>
      <c r="B1" s="208"/>
      <c r="C1" s="208"/>
      <c r="D1" s="208"/>
      <c r="E1" s="214" t="s">
        <v>129</v>
      </c>
    </row>
    <row r="2" spans="1:5" ht="28.5" customHeight="1" x14ac:dyDescent="0.25">
      <c r="A2" s="278" t="s">
        <v>219</v>
      </c>
      <c r="B2" s="278"/>
      <c r="C2" s="278"/>
      <c r="D2" s="278"/>
      <c r="E2" s="278"/>
    </row>
    <row r="3" spans="1:5" x14ac:dyDescent="0.25">
      <c r="A3" s="285" t="s">
        <v>43</v>
      </c>
      <c r="B3" s="285"/>
      <c r="C3" s="285"/>
      <c r="D3" s="285"/>
      <c r="E3" s="285"/>
    </row>
    <row r="4" spans="1:5" ht="21.6" customHeight="1" x14ac:dyDescent="0.25">
      <c r="A4" s="281" t="s">
        <v>130</v>
      </c>
      <c r="B4" s="281"/>
      <c r="C4" s="281"/>
      <c r="D4" s="281"/>
      <c r="E4" s="281"/>
    </row>
    <row r="5" spans="1:5" ht="15.75" x14ac:dyDescent="0.25">
      <c r="A5" s="282" t="s">
        <v>155</v>
      </c>
      <c r="B5" s="282"/>
      <c r="C5" s="282"/>
      <c r="D5" s="282"/>
      <c r="E5" s="282"/>
    </row>
    <row r="6" spans="1:5" ht="15.75" x14ac:dyDescent="0.25">
      <c r="A6" s="207"/>
      <c r="B6" s="208"/>
      <c r="C6" s="207"/>
      <c r="D6" s="207"/>
      <c r="E6" s="207"/>
    </row>
    <row r="7" spans="1:5" ht="15" customHeight="1" x14ac:dyDescent="0.25">
      <c r="A7" s="264" t="s">
        <v>118</v>
      </c>
      <c r="B7" s="258" t="s">
        <v>97</v>
      </c>
      <c r="C7" s="258" t="s">
        <v>98</v>
      </c>
      <c r="D7" s="259" t="s">
        <v>99</v>
      </c>
      <c r="E7" s="260" t="s">
        <v>112</v>
      </c>
    </row>
    <row r="8" spans="1:5" x14ac:dyDescent="0.25">
      <c r="A8" s="265"/>
      <c r="B8" s="258"/>
      <c r="C8" s="258"/>
      <c r="D8" s="259"/>
      <c r="E8" s="261"/>
    </row>
    <row r="9" spans="1:5" ht="15.75" x14ac:dyDescent="0.25">
      <c r="A9" s="183"/>
      <c r="B9" s="151"/>
      <c r="C9" s="151"/>
      <c r="D9" s="151">
        <f>C9-B9</f>
        <v>0</v>
      </c>
      <c r="E9" s="151" t="e">
        <f>C9/B9*100</f>
        <v>#DIV/0!</v>
      </c>
    </row>
    <row r="10" spans="1:5" ht="15.75" x14ac:dyDescent="0.25">
      <c r="A10" s="183"/>
      <c r="B10" s="151"/>
      <c r="C10" s="151"/>
      <c r="D10" s="151">
        <f t="shared" ref="D10:D21" si="0">C10-B10</f>
        <v>0</v>
      </c>
      <c r="E10" s="151" t="e">
        <f t="shared" ref="E10:E21" si="1">C10/B10*100</f>
        <v>#DIV/0!</v>
      </c>
    </row>
    <row r="11" spans="1:5" ht="15.75" x14ac:dyDescent="0.25">
      <c r="A11" s="183"/>
      <c r="B11" s="151"/>
      <c r="C11" s="151"/>
      <c r="D11" s="151">
        <f t="shared" si="0"/>
        <v>0</v>
      </c>
      <c r="E11" s="151" t="e">
        <f t="shared" si="1"/>
        <v>#DIV/0!</v>
      </c>
    </row>
    <row r="12" spans="1:5" ht="15.75" x14ac:dyDescent="0.25">
      <c r="A12" s="183"/>
      <c r="B12" s="151"/>
      <c r="C12" s="151"/>
      <c r="D12" s="151">
        <f t="shared" si="0"/>
        <v>0</v>
      </c>
      <c r="E12" s="151" t="e">
        <f t="shared" si="1"/>
        <v>#DIV/0!</v>
      </c>
    </row>
    <row r="13" spans="1:5" ht="15.75" x14ac:dyDescent="0.25">
      <c r="A13" s="183"/>
      <c r="B13" s="151"/>
      <c r="C13" s="151"/>
      <c r="D13" s="151">
        <f t="shared" si="0"/>
        <v>0</v>
      </c>
      <c r="E13" s="151" t="e">
        <f t="shared" si="1"/>
        <v>#DIV/0!</v>
      </c>
    </row>
    <row r="14" spans="1:5" ht="15.75" x14ac:dyDescent="0.25">
      <c r="A14" s="183"/>
      <c r="B14" s="151"/>
      <c r="C14" s="151"/>
      <c r="D14" s="151">
        <f t="shared" si="0"/>
        <v>0</v>
      </c>
      <c r="E14" s="151" t="e">
        <f t="shared" si="1"/>
        <v>#DIV/0!</v>
      </c>
    </row>
    <row r="15" spans="1:5" ht="15.75" x14ac:dyDescent="0.25">
      <c r="A15" s="183"/>
      <c r="B15" s="151"/>
      <c r="C15" s="151"/>
      <c r="D15" s="151">
        <f t="shared" si="0"/>
        <v>0</v>
      </c>
      <c r="E15" s="151" t="e">
        <f t="shared" si="1"/>
        <v>#DIV/0!</v>
      </c>
    </row>
    <row r="16" spans="1:5" ht="15.75" x14ac:dyDescent="0.25">
      <c r="A16" s="183"/>
      <c r="B16" s="151"/>
      <c r="C16" s="151"/>
      <c r="D16" s="151">
        <f t="shared" si="0"/>
        <v>0</v>
      </c>
      <c r="E16" s="151" t="e">
        <f t="shared" si="1"/>
        <v>#DIV/0!</v>
      </c>
    </row>
    <row r="17" spans="1:5" ht="15.75" x14ac:dyDescent="0.25">
      <c r="A17" s="183"/>
      <c r="B17" s="151"/>
      <c r="C17" s="151"/>
      <c r="D17" s="151">
        <f t="shared" si="0"/>
        <v>0</v>
      </c>
      <c r="E17" s="151" t="e">
        <f t="shared" si="1"/>
        <v>#DIV/0!</v>
      </c>
    </row>
    <row r="18" spans="1:5" ht="15.75" x14ac:dyDescent="0.25">
      <c r="A18" s="183"/>
      <c r="B18" s="151"/>
      <c r="C18" s="151"/>
      <c r="D18" s="151">
        <f t="shared" si="0"/>
        <v>0</v>
      </c>
      <c r="E18" s="151" t="e">
        <f t="shared" si="1"/>
        <v>#DIV/0!</v>
      </c>
    </row>
    <row r="19" spans="1:5" ht="15.75" x14ac:dyDescent="0.25">
      <c r="A19" s="183"/>
      <c r="B19" s="151"/>
      <c r="C19" s="151"/>
      <c r="D19" s="151">
        <f t="shared" si="0"/>
        <v>0</v>
      </c>
      <c r="E19" s="151" t="e">
        <f t="shared" si="1"/>
        <v>#DIV/0!</v>
      </c>
    </row>
    <row r="20" spans="1:5" ht="15.75" x14ac:dyDescent="0.25">
      <c r="A20" s="183"/>
      <c r="B20" s="151"/>
      <c r="C20" s="151"/>
      <c r="D20" s="151">
        <f t="shared" si="0"/>
        <v>0</v>
      </c>
      <c r="E20" s="151" t="e">
        <f t="shared" si="1"/>
        <v>#DIV/0!</v>
      </c>
    </row>
    <row r="21" spans="1:5" ht="15.75" x14ac:dyDescent="0.25">
      <c r="A21" s="183" t="s">
        <v>119</v>
      </c>
      <c r="B21" s="151">
        <f>SUM(B9:B20)</f>
        <v>0</v>
      </c>
      <c r="C21" s="151">
        <f>SUM(C9:C20)</f>
        <v>0</v>
      </c>
      <c r="D21" s="151">
        <f t="shared" si="0"/>
        <v>0</v>
      </c>
      <c r="E21" s="151" t="e">
        <f t="shared" si="1"/>
        <v>#DIV/0!</v>
      </c>
    </row>
    <row r="22" spans="1:5" ht="15.75" x14ac:dyDescent="0.25">
      <c r="A22" s="207"/>
      <c r="B22" s="207"/>
      <c r="C22" s="207"/>
      <c r="D22" s="207"/>
      <c r="E22" s="207"/>
    </row>
    <row r="23" spans="1:5" x14ac:dyDescent="0.25">
      <c r="A23" s="208"/>
      <c r="B23" s="208"/>
      <c r="C23" s="208"/>
      <c r="D23" s="208"/>
      <c r="E23" s="208"/>
    </row>
    <row r="24" spans="1:5" x14ac:dyDescent="0.25">
      <c r="A24" s="215" t="s">
        <v>114</v>
      </c>
      <c r="B24" s="216"/>
      <c r="C24" s="217"/>
      <c r="D24" s="283" t="s">
        <v>218</v>
      </c>
      <c r="E24" s="283"/>
    </row>
    <row r="25" spans="1:5" ht="17.25" x14ac:dyDescent="0.25">
      <c r="A25" s="218"/>
      <c r="B25" s="219" t="s">
        <v>113</v>
      </c>
      <c r="C25" s="284" t="s">
        <v>120</v>
      </c>
      <c r="D25" s="284"/>
      <c r="E25" s="284"/>
    </row>
    <row r="26" spans="1:5" x14ac:dyDescent="0.25">
      <c r="A26" s="208"/>
      <c r="B26" s="208"/>
      <c r="C26" s="208"/>
      <c r="D26" s="208"/>
      <c r="E26" s="208"/>
    </row>
  </sheetData>
  <mergeCells count="11">
    <mergeCell ref="A2:E2"/>
    <mergeCell ref="D24:E24"/>
    <mergeCell ref="C25:E25"/>
    <mergeCell ref="C7:C8"/>
    <mergeCell ref="D7:D8"/>
    <mergeCell ref="E7:E8"/>
    <mergeCell ref="A4:E4"/>
    <mergeCell ref="A5:E5"/>
    <mergeCell ref="A7:A8"/>
    <mergeCell ref="B7:B8"/>
    <mergeCell ref="A3:E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E20"/>
  <sheetViews>
    <sheetView view="pageBreakPreview" zoomScale="60" zoomScaleNormal="100" workbookViewId="0">
      <selection activeCell="C19" sqref="C19:E19"/>
    </sheetView>
  </sheetViews>
  <sheetFormatPr defaultRowHeight="15" x14ac:dyDescent="0.25"/>
  <cols>
    <col min="1" max="1" width="33.85546875" customWidth="1"/>
    <col min="2" max="2" width="12.28515625" customWidth="1"/>
    <col min="3" max="3" width="11.42578125" customWidth="1"/>
    <col min="4" max="4" width="13.140625" customWidth="1"/>
    <col min="5" max="5" width="13.28515625" customWidth="1"/>
  </cols>
  <sheetData>
    <row r="1" spans="1:5" ht="24" customHeight="1" x14ac:dyDescent="0.25">
      <c r="A1" s="208"/>
      <c r="B1" s="208"/>
      <c r="C1" s="208"/>
      <c r="D1" s="208"/>
      <c r="E1" s="214" t="s">
        <v>131</v>
      </c>
    </row>
    <row r="2" spans="1:5" ht="23.25" customHeight="1" x14ac:dyDescent="0.25">
      <c r="A2" s="278" t="s">
        <v>219</v>
      </c>
      <c r="B2" s="278"/>
      <c r="C2" s="278"/>
      <c r="D2" s="278"/>
      <c r="E2" s="278"/>
    </row>
    <row r="3" spans="1:5" x14ac:dyDescent="0.25">
      <c r="A3" s="285" t="s">
        <v>43</v>
      </c>
      <c r="B3" s="285"/>
      <c r="C3" s="285"/>
      <c r="D3" s="285"/>
      <c r="E3" s="285"/>
    </row>
    <row r="4" spans="1:5" ht="21.6" customHeight="1" x14ac:dyDescent="0.25">
      <c r="A4" s="281" t="s">
        <v>132</v>
      </c>
      <c r="B4" s="281"/>
      <c r="C4" s="281"/>
      <c r="D4" s="281"/>
      <c r="E4" s="281"/>
    </row>
    <row r="5" spans="1:5" ht="15.75" x14ac:dyDescent="0.25">
      <c r="A5" s="282" t="s">
        <v>154</v>
      </c>
      <c r="B5" s="282"/>
      <c r="C5" s="282"/>
      <c r="D5" s="282"/>
      <c r="E5" s="282"/>
    </row>
    <row r="6" spans="1:5" ht="15.75" x14ac:dyDescent="0.25">
      <c r="A6" s="207"/>
      <c r="B6" s="208"/>
      <c r="C6" s="207"/>
      <c r="D6" s="207"/>
      <c r="E6" s="207"/>
    </row>
    <row r="7" spans="1:5" ht="15" customHeight="1" x14ac:dyDescent="0.25">
      <c r="A7" s="264" t="s">
        <v>118</v>
      </c>
      <c r="B7" s="258" t="s">
        <v>97</v>
      </c>
      <c r="C7" s="258" t="s">
        <v>98</v>
      </c>
      <c r="D7" s="259" t="s">
        <v>99</v>
      </c>
      <c r="E7" s="260" t="s">
        <v>112</v>
      </c>
    </row>
    <row r="8" spans="1:5" x14ac:dyDescent="0.25">
      <c r="A8" s="265"/>
      <c r="B8" s="258"/>
      <c r="C8" s="258"/>
      <c r="D8" s="259"/>
      <c r="E8" s="261"/>
    </row>
    <row r="9" spans="1:5" ht="31.5" x14ac:dyDescent="0.25">
      <c r="A9" s="178" t="s">
        <v>186</v>
      </c>
      <c r="B9" s="151">
        <v>14.743</v>
      </c>
      <c r="C9" s="151">
        <v>14.743</v>
      </c>
      <c r="D9" s="151">
        <f>C9-B9</f>
        <v>0</v>
      </c>
      <c r="E9" s="151">
        <f>C9/B9*100</f>
        <v>100</v>
      </c>
    </row>
    <row r="10" spans="1:5" ht="31.5" x14ac:dyDescent="0.25">
      <c r="A10" s="220" t="s">
        <v>216</v>
      </c>
      <c r="B10" s="151">
        <v>330.50200000000001</v>
      </c>
      <c r="C10" s="151">
        <v>330.50200000000001</v>
      </c>
      <c r="D10" s="151">
        <f t="shared" ref="D10:D15" si="0">C10-B10</f>
        <v>0</v>
      </c>
      <c r="E10" s="151">
        <f t="shared" ref="E10:E15" si="1">C10/B10*100</f>
        <v>100</v>
      </c>
    </row>
    <row r="11" spans="1:5" ht="15.75" x14ac:dyDescent="0.25">
      <c r="A11" s="221" t="s">
        <v>188</v>
      </c>
      <c r="B11" s="151">
        <v>0</v>
      </c>
      <c r="C11" s="151">
        <v>0</v>
      </c>
      <c r="D11" s="151">
        <f t="shared" si="0"/>
        <v>0</v>
      </c>
      <c r="E11" s="151" t="e">
        <f t="shared" si="1"/>
        <v>#DIV/0!</v>
      </c>
    </row>
    <row r="12" spans="1:5" ht="15.75" x14ac:dyDescent="0.25">
      <c r="A12" s="222" t="s">
        <v>189</v>
      </c>
      <c r="B12" s="151">
        <v>79.355000000000004</v>
      </c>
      <c r="C12" s="151">
        <v>79.355000000000004</v>
      </c>
      <c r="D12" s="151">
        <f t="shared" si="0"/>
        <v>0</v>
      </c>
      <c r="E12" s="151">
        <f t="shared" si="1"/>
        <v>100</v>
      </c>
    </row>
    <row r="13" spans="1:5" ht="15.75" x14ac:dyDescent="0.25">
      <c r="A13" s="223" t="s">
        <v>217</v>
      </c>
      <c r="B13" s="151">
        <v>232.20599999999999</v>
      </c>
      <c r="C13" s="151">
        <v>232.20599999999999</v>
      </c>
      <c r="D13" s="151">
        <f t="shared" si="0"/>
        <v>0</v>
      </c>
      <c r="E13" s="151">
        <f t="shared" si="1"/>
        <v>100</v>
      </c>
    </row>
    <row r="14" spans="1:5" ht="47.25" x14ac:dyDescent="0.25">
      <c r="A14" s="181" t="s">
        <v>192</v>
      </c>
      <c r="B14" s="151">
        <v>2462.8530000000001</v>
      </c>
      <c r="C14" s="151">
        <v>2462.8530000000001</v>
      </c>
      <c r="D14" s="151">
        <f t="shared" si="0"/>
        <v>0</v>
      </c>
      <c r="E14" s="151">
        <f t="shared" si="1"/>
        <v>100</v>
      </c>
    </row>
    <row r="15" spans="1:5" ht="15.75" x14ac:dyDescent="0.25">
      <c r="A15" s="183" t="s">
        <v>119</v>
      </c>
      <c r="B15" s="151">
        <f>SUM(B9:B14)</f>
        <v>3119.6590000000001</v>
      </c>
      <c r="C15" s="151">
        <f>SUM(C9:C14)</f>
        <v>3119.6590000000001</v>
      </c>
      <c r="D15" s="151">
        <f t="shared" si="0"/>
        <v>0</v>
      </c>
      <c r="E15" s="151">
        <f t="shared" si="1"/>
        <v>100</v>
      </c>
    </row>
    <row r="16" spans="1:5" ht="15.75" x14ac:dyDescent="0.25">
      <c r="A16" s="207"/>
      <c r="B16" s="207"/>
      <c r="C16" s="207"/>
      <c r="D16" s="207"/>
      <c r="E16" s="207"/>
    </row>
    <row r="17" spans="1:5" x14ac:dyDescent="0.25">
      <c r="A17" s="208"/>
      <c r="B17" s="208"/>
      <c r="C17" s="208"/>
      <c r="D17" s="208"/>
      <c r="E17" s="208"/>
    </row>
    <row r="18" spans="1:5" x14ac:dyDescent="0.25">
      <c r="A18" s="215" t="s">
        <v>114</v>
      </c>
      <c r="B18" s="216"/>
      <c r="C18" s="217"/>
      <c r="D18" s="283" t="s">
        <v>218</v>
      </c>
      <c r="E18" s="283"/>
    </row>
    <row r="19" spans="1:5" ht="17.25" x14ac:dyDescent="0.25">
      <c r="A19" s="218"/>
      <c r="B19" s="219" t="s">
        <v>113</v>
      </c>
      <c r="C19" s="284" t="s">
        <v>120</v>
      </c>
      <c r="D19" s="284"/>
      <c r="E19" s="284"/>
    </row>
    <row r="20" spans="1:5" x14ac:dyDescent="0.25">
      <c r="A20" s="208"/>
      <c r="B20" s="208"/>
      <c r="C20" s="208"/>
      <c r="D20" s="208"/>
      <c r="E20" s="208"/>
    </row>
  </sheetData>
  <mergeCells count="11">
    <mergeCell ref="A2:E2"/>
    <mergeCell ref="D18:E18"/>
    <mergeCell ref="C19:E19"/>
    <mergeCell ref="C7:C8"/>
    <mergeCell ref="D7:D8"/>
    <mergeCell ref="E7:E8"/>
    <mergeCell ref="A4:E4"/>
    <mergeCell ref="A5:E5"/>
    <mergeCell ref="A7:A8"/>
    <mergeCell ref="B7:B8"/>
    <mergeCell ref="A3:E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N26"/>
  <sheetViews>
    <sheetView view="pageBreakPreview" zoomScale="60" zoomScaleNormal="100" workbookViewId="0">
      <selection activeCell="H11" sqref="H11"/>
    </sheetView>
  </sheetViews>
  <sheetFormatPr defaultColWidth="9.140625" defaultRowHeight="18" x14ac:dyDescent="0.3"/>
  <cols>
    <col min="1" max="1" width="34.140625" style="100" customWidth="1"/>
    <col min="2" max="2" width="6.7109375" style="101" customWidth="1"/>
    <col min="3" max="3" width="12.42578125" style="101" customWidth="1"/>
    <col min="4" max="4" width="13.7109375" style="101" customWidth="1"/>
    <col min="5" max="5" width="12" style="101" customWidth="1"/>
    <col min="6" max="6" width="11.5703125" style="102" customWidth="1"/>
    <col min="7" max="7" width="12.85546875" style="102" customWidth="1"/>
    <col min="8" max="9" width="11.5703125" style="102" customWidth="1"/>
    <col min="10" max="10" width="12.7109375" style="102" customWidth="1"/>
    <col min="11" max="11" width="11.5703125" style="102" customWidth="1"/>
    <col min="12" max="12" width="12.85546875" style="102" customWidth="1"/>
    <col min="13" max="16384" width="9.140625" style="103"/>
  </cols>
  <sheetData>
    <row r="1" spans="1:14" x14ac:dyDescent="0.3">
      <c r="A1" s="106"/>
      <c r="B1" s="107"/>
      <c r="C1" s="107"/>
      <c r="D1" s="107"/>
      <c r="E1" s="107"/>
      <c r="F1" s="128"/>
      <c r="G1" s="128"/>
      <c r="H1" s="128"/>
      <c r="I1" s="128"/>
      <c r="J1" s="128"/>
      <c r="K1" s="286" t="s">
        <v>133</v>
      </c>
      <c r="L1" s="286"/>
      <c r="M1" s="131"/>
      <c r="N1" s="131"/>
    </row>
    <row r="2" spans="1:14" x14ac:dyDescent="0.3">
      <c r="A2" s="106"/>
      <c r="B2" s="292" t="s">
        <v>219</v>
      </c>
      <c r="C2" s="293"/>
      <c r="D2" s="293"/>
      <c r="E2" s="293"/>
      <c r="F2" s="293"/>
      <c r="G2" s="293"/>
      <c r="H2" s="293"/>
      <c r="I2" s="293"/>
      <c r="J2" s="128"/>
      <c r="K2" s="115"/>
      <c r="L2" s="115"/>
      <c r="M2" s="131"/>
      <c r="N2" s="131"/>
    </row>
    <row r="3" spans="1:14" s="102" customFormat="1" x14ac:dyDescent="0.3">
      <c r="A3" s="280" t="s">
        <v>43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128"/>
      <c r="N3" s="128"/>
    </row>
    <row r="4" spans="1:14" s="102" customFormat="1" ht="15" customHeight="1" x14ac:dyDescent="0.3">
      <c r="A4" s="263" t="s">
        <v>134</v>
      </c>
      <c r="B4" s="263"/>
      <c r="C4" s="263"/>
      <c r="D4" s="263"/>
      <c r="E4" s="263"/>
      <c r="F4" s="263"/>
      <c r="G4" s="263"/>
      <c r="H4" s="263"/>
      <c r="I4" s="263"/>
      <c r="J4" s="263"/>
      <c r="K4" s="263"/>
      <c r="L4" s="263"/>
      <c r="M4" s="128"/>
      <c r="N4" s="128"/>
    </row>
    <row r="5" spans="1:14" s="102" customFormat="1" x14ac:dyDescent="0.3">
      <c r="A5" s="263" t="s">
        <v>153</v>
      </c>
      <c r="B5" s="263"/>
      <c r="C5" s="263"/>
      <c r="D5" s="263"/>
      <c r="E5" s="263"/>
      <c r="F5" s="263"/>
      <c r="G5" s="263"/>
      <c r="H5" s="263"/>
      <c r="I5" s="263"/>
      <c r="J5" s="263"/>
      <c r="K5" s="263"/>
      <c r="L5" s="263"/>
      <c r="M5" s="128"/>
      <c r="N5" s="128"/>
    </row>
    <row r="6" spans="1:14" s="102" customFormat="1" x14ac:dyDescent="0.3">
      <c r="A6" s="94"/>
      <c r="B6" s="94"/>
      <c r="C6" s="94"/>
      <c r="D6" s="94"/>
      <c r="E6" s="94"/>
      <c r="F6" s="128"/>
      <c r="G6" s="128"/>
      <c r="H6" s="128"/>
      <c r="I6" s="128"/>
      <c r="J6" s="128"/>
      <c r="K6" s="128"/>
      <c r="L6" s="128"/>
      <c r="M6" s="128"/>
      <c r="N6" s="128"/>
    </row>
    <row r="7" spans="1:14" s="102" customFormat="1" ht="48" customHeight="1" x14ac:dyDescent="0.3">
      <c r="A7" s="274"/>
      <c r="B7" s="288" t="s">
        <v>46</v>
      </c>
      <c r="C7" s="276" t="s">
        <v>125</v>
      </c>
      <c r="D7" s="276"/>
      <c r="E7" s="277" t="s">
        <v>126</v>
      </c>
      <c r="F7" s="277"/>
      <c r="G7" s="277" t="s">
        <v>163</v>
      </c>
      <c r="H7" s="277"/>
      <c r="I7" s="276" t="s">
        <v>164</v>
      </c>
      <c r="J7" s="276"/>
      <c r="K7" s="269" t="s">
        <v>165</v>
      </c>
      <c r="L7" s="270"/>
      <c r="M7" s="128"/>
      <c r="N7" s="128"/>
    </row>
    <row r="8" spans="1:14" s="102" customFormat="1" ht="27.75" customHeight="1" x14ac:dyDescent="0.3">
      <c r="A8" s="275"/>
      <c r="B8" s="289"/>
      <c r="C8" s="187" t="s">
        <v>161</v>
      </c>
      <c r="D8" s="187" t="s">
        <v>162</v>
      </c>
      <c r="E8" s="187" t="s">
        <v>161</v>
      </c>
      <c r="F8" s="187" t="s">
        <v>162</v>
      </c>
      <c r="G8" s="187" t="s">
        <v>161</v>
      </c>
      <c r="H8" s="187" t="s">
        <v>162</v>
      </c>
      <c r="I8" s="187" t="s">
        <v>161</v>
      </c>
      <c r="J8" s="187" t="s">
        <v>162</v>
      </c>
      <c r="K8" s="187" t="s">
        <v>161</v>
      </c>
      <c r="L8" s="187" t="s">
        <v>162</v>
      </c>
      <c r="M8" s="128"/>
      <c r="N8" s="128"/>
    </row>
    <row r="9" spans="1:14" s="102" customFormat="1" x14ac:dyDescent="0.3">
      <c r="A9" s="224" t="s">
        <v>135</v>
      </c>
      <c r="B9" s="225">
        <v>6010</v>
      </c>
      <c r="C9" s="162"/>
      <c r="D9" s="162"/>
      <c r="E9" s="162"/>
      <c r="F9" s="226"/>
      <c r="G9" s="226"/>
      <c r="H9" s="226"/>
      <c r="I9" s="226"/>
      <c r="J9" s="226"/>
      <c r="K9" s="226">
        <f>C9+E9+G9+I9</f>
        <v>0</v>
      </c>
      <c r="L9" s="226">
        <f>D9+F9+H9+J9</f>
        <v>0</v>
      </c>
      <c r="M9" s="128"/>
      <c r="N9" s="128"/>
    </row>
    <row r="10" spans="1:14" s="102" customFormat="1" ht="31.5" x14ac:dyDescent="0.3">
      <c r="A10" s="227" t="s">
        <v>136</v>
      </c>
      <c r="B10" s="225">
        <v>6020</v>
      </c>
      <c r="C10" s="162"/>
      <c r="D10" s="162"/>
      <c r="E10" s="162"/>
      <c r="F10" s="226"/>
      <c r="G10" s="226">
        <v>74.819999999999993</v>
      </c>
      <c r="H10" s="226">
        <v>74.819999999999993</v>
      </c>
      <c r="I10" s="226"/>
      <c r="J10" s="226"/>
      <c r="K10" s="226">
        <f t="shared" ref="K10:K14" si="0">C10+E10+G10+I10</f>
        <v>74.819999999999993</v>
      </c>
      <c r="L10" s="226">
        <f t="shared" ref="L10:L14" si="1">D10+F10+H10+J10</f>
        <v>74.819999999999993</v>
      </c>
      <c r="M10" s="128"/>
      <c r="N10" s="128"/>
    </row>
    <row r="11" spans="1:14" s="102" customFormat="1" ht="47.25" x14ac:dyDescent="0.3">
      <c r="A11" s="227" t="s">
        <v>137</v>
      </c>
      <c r="B11" s="225">
        <v>6030</v>
      </c>
      <c r="C11" s="162">
        <v>196.68299999999999</v>
      </c>
      <c r="D11" s="162">
        <v>196.68199999999999</v>
      </c>
      <c r="E11" s="162"/>
      <c r="F11" s="226"/>
      <c r="G11" s="226"/>
      <c r="H11" s="226"/>
      <c r="I11" s="226"/>
      <c r="J11" s="226"/>
      <c r="K11" s="226">
        <f t="shared" si="0"/>
        <v>196.68299999999999</v>
      </c>
      <c r="L11" s="226">
        <f t="shared" si="1"/>
        <v>196.68199999999999</v>
      </c>
      <c r="M11" s="128"/>
      <c r="N11" s="128"/>
    </row>
    <row r="12" spans="1:14" s="102" customFormat="1" ht="31.5" x14ac:dyDescent="0.3">
      <c r="A12" s="224" t="s">
        <v>138</v>
      </c>
      <c r="B12" s="225">
        <v>6040</v>
      </c>
      <c r="C12" s="162"/>
      <c r="D12" s="162"/>
      <c r="E12" s="162"/>
      <c r="F12" s="226"/>
      <c r="G12" s="226"/>
      <c r="H12" s="226"/>
      <c r="I12" s="226"/>
      <c r="J12" s="226"/>
      <c r="K12" s="226">
        <f t="shared" si="0"/>
        <v>0</v>
      </c>
      <c r="L12" s="226">
        <f t="shared" si="1"/>
        <v>0</v>
      </c>
      <c r="M12" s="128"/>
      <c r="N12" s="128"/>
    </row>
    <row r="13" spans="1:14" s="102" customFormat="1" ht="47.25" x14ac:dyDescent="0.3">
      <c r="A13" s="227" t="s">
        <v>139</v>
      </c>
      <c r="B13" s="225">
        <v>6050</v>
      </c>
      <c r="C13" s="162"/>
      <c r="D13" s="162"/>
      <c r="E13" s="162"/>
      <c r="F13" s="226"/>
      <c r="G13" s="226"/>
      <c r="H13" s="226"/>
      <c r="I13" s="226"/>
      <c r="J13" s="226"/>
      <c r="K13" s="226">
        <f t="shared" si="0"/>
        <v>0</v>
      </c>
      <c r="L13" s="226">
        <f t="shared" si="1"/>
        <v>0</v>
      </c>
      <c r="M13" s="128"/>
      <c r="N13" s="128"/>
    </row>
    <row r="14" spans="1:14" s="102" customFormat="1" x14ac:dyDescent="0.3">
      <c r="A14" s="224" t="s">
        <v>140</v>
      </c>
      <c r="B14" s="225">
        <v>6060</v>
      </c>
      <c r="C14" s="162"/>
      <c r="D14" s="162"/>
      <c r="E14" s="162"/>
      <c r="F14" s="226"/>
      <c r="G14" s="226"/>
      <c r="H14" s="226"/>
      <c r="I14" s="226"/>
      <c r="J14" s="226"/>
      <c r="K14" s="226">
        <f t="shared" si="0"/>
        <v>0</v>
      </c>
      <c r="L14" s="226">
        <f t="shared" si="1"/>
        <v>0</v>
      </c>
      <c r="M14" s="128"/>
      <c r="N14" s="128"/>
    </row>
    <row r="15" spans="1:14" s="102" customFormat="1" ht="30" customHeight="1" x14ac:dyDescent="0.3">
      <c r="A15" s="228" t="s">
        <v>119</v>
      </c>
      <c r="B15" s="229"/>
      <c r="C15" s="162">
        <f>SUM(C9:C14)</f>
        <v>196.68299999999999</v>
      </c>
      <c r="D15" s="162">
        <f t="shared" ref="D15:L15" si="2">SUM(D9:D14)</f>
        <v>196.68199999999999</v>
      </c>
      <c r="E15" s="162">
        <f t="shared" si="2"/>
        <v>0</v>
      </c>
      <c r="F15" s="162">
        <f t="shared" si="2"/>
        <v>0</v>
      </c>
      <c r="G15" s="162">
        <f t="shared" si="2"/>
        <v>74.819999999999993</v>
      </c>
      <c r="H15" s="162">
        <f t="shared" si="2"/>
        <v>74.819999999999993</v>
      </c>
      <c r="I15" s="162">
        <f t="shared" si="2"/>
        <v>0</v>
      </c>
      <c r="J15" s="162">
        <f t="shared" si="2"/>
        <v>0</v>
      </c>
      <c r="K15" s="162">
        <f t="shared" si="2"/>
        <v>271.50299999999999</v>
      </c>
      <c r="L15" s="162">
        <f t="shared" si="2"/>
        <v>271.50199999999995</v>
      </c>
      <c r="M15" s="128"/>
      <c r="N15" s="128"/>
    </row>
    <row r="16" spans="1:14" s="102" customFormat="1" x14ac:dyDescent="0.3">
      <c r="A16" s="104"/>
      <c r="B16" s="105"/>
      <c r="C16" s="105"/>
      <c r="D16" s="105"/>
      <c r="E16" s="105"/>
      <c r="F16" s="128"/>
      <c r="G16" s="128"/>
      <c r="H16" s="128"/>
      <c r="I16" s="128"/>
      <c r="J16" s="128"/>
      <c r="K16" s="128"/>
      <c r="L16" s="128"/>
    </row>
    <row r="17" spans="1:12" s="102" customFormat="1" ht="25.5" customHeight="1" x14ac:dyDescent="0.3">
      <c r="A17" s="122" t="s">
        <v>114</v>
      </c>
      <c r="B17" s="124"/>
      <c r="C17" s="124"/>
      <c r="D17" s="122"/>
      <c r="E17" s="130"/>
      <c r="F17" s="129"/>
      <c r="G17" s="121"/>
      <c r="H17" s="290" t="s">
        <v>218</v>
      </c>
      <c r="I17" s="291"/>
      <c r="J17" s="128"/>
      <c r="K17" s="128"/>
      <c r="L17" s="128"/>
    </row>
    <row r="18" spans="1:12" s="102" customFormat="1" ht="13.9" customHeight="1" x14ac:dyDescent="0.3">
      <c r="A18" s="121"/>
      <c r="B18" s="99"/>
      <c r="C18" s="99"/>
      <c r="D18" s="99"/>
      <c r="E18" s="287" t="s">
        <v>113</v>
      </c>
      <c r="F18" s="287"/>
      <c r="G18" s="257" t="s">
        <v>120</v>
      </c>
      <c r="H18" s="257"/>
      <c r="I18" s="257"/>
      <c r="J18" s="128"/>
      <c r="K18" s="128"/>
      <c r="L18" s="128"/>
    </row>
    <row r="19" spans="1:12" s="102" customFormat="1" ht="13.9" customHeight="1" x14ac:dyDescent="0.3">
      <c r="A19" s="121"/>
      <c r="B19" s="121"/>
      <c r="C19" s="121"/>
      <c r="D19" s="121"/>
      <c r="E19" s="121"/>
      <c r="F19" s="121"/>
      <c r="G19" s="121"/>
      <c r="H19" s="121"/>
      <c r="I19" s="128"/>
      <c r="J19" s="128"/>
      <c r="K19" s="128"/>
      <c r="L19" s="128"/>
    </row>
    <row r="20" spans="1:12" s="101" customFormat="1" ht="13.9" customHeight="1" x14ac:dyDescent="0.3">
      <c r="A20" s="106"/>
      <c r="B20" s="107"/>
      <c r="C20" s="107"/>
      <c r="D20" s="107"/>
      <c r="E20" s="107"/>
      <c r="F20" s="128"/>
      <c r="G20" s="128"/>
      <c r="H20" s="128"/>
      <c r="I20" s="128"/>
      <c r="J20" s="128"/>
      <c r="K20" s="128"/>
      <c r="L20" s="128"/>
    </row>
    <row r="21" spans="1:12" s="101" customFormat="1" x14ac:dyDescent="0.3">
      <c r="A21" s="106"/>
      <c r="B21" s="107"/>
      <c r="C21" s="107"/>
      <c r="D21" s="107"/>
      <c r="E21" s="107"/>
      <c r="F21" s="102"/>
      <c r="G21" s="102"/>
      <c r="H21" s="102"/>
      <c r="I21" s="102"/>
      <c r="J21" s="102"/>
      <c r="K21" s="102"/>
      <c r="L21" s="102"/>
    </row>
    <row r="22" spans="1:12" s="101" customFormat="1" x14ac:dyDescent="0.3">
      <c r="A22" s="106"/>
      <c r="B22" s="107"/>
      <c r="C22" s="107"/>
      <c r="D22" s="107"/>
      <c r="E22" s="107"/>
      <c r="F22" s="102"/>
      <c r="G22" s="102"/>
      <c r="H22" s="102"/>
      <c r="I22" s="102"/>
      <c r="J22" s="102"/>
      <c r="K22" s="102"/>
      <c r="L22" s="102"/>
    </row>
    <row r="23" spans="1:12" s="101" customFormat="1" x14ac:dyDescent="0.3">
      <c r="A23" s="106"/>
      <c r="B23" s="107"/>
      <c r="C23" s="107"/>
      <c r="D23" s="107"/>
      <c r="E23" s="107"/>
      <c r="F23" s="102"/>
      <c r="G23" s="102"/>
      <c r="H23" s="102"/>
      <c r="I23" s="102"/>
      <c r="J23" s="102"/>
      <c r="K23" s="102"/>
      <c r="L23" s="102"/>
    </row>
    <row r="24" spans="1:12" s="101" customFormat="1" x14ac:dyDescent="0.3">
      <c r="A24" s="106"/>
      <c r="B24" s="107"/>
      <c r="C24" s="107"/>
      <c r="D24" s="107"/>
      <c r="E24" s="107"/>
      <c r="F24" s="102"/>
      <c r="G24" s="102"/>
      <c r="H24" s="102"/>
      <c r="I24" s="102"/>
      <c r="J24" s="102"/>
      <c r="K24" s="102"/>
      <c r="L24" s="102"/>
    </row>
    <row r="25" spans="1:12" s="101" customFormat="1" x14ac:dyDescent="0.3">
      <c r="A25" s="106"/>
      <c r="B25" s="107"/>
      <c r="C25" s="107"/>
      <c r="D25" s="107"/>
      <c r="E25" s="107"/>
      <c r="F25" s="102"/>
      <c r="G25" s="102"/>
      <c r="H25" s="102"/>
      <c r="I25" s="102"/>
      <c r="J25" s="102"/>
      <c r="K25" s="102"/>
      <c r="L25" s="102"/>
    </row>
    <row r="26" spans="1:12" s="101" customFormat="1" x14ac:dyDescent="0.3">
      <c r="A26" s="106"/>
      <c r="B26" s="107"/>
      <c r="C26" s="107"/>
      <c r="D26" s="107"/>
      <c r="E26" s="107"/>
      <c r="F26" s="102"/>
      <c r="G26" s="102"/>
      <c r="H26" s="102"/>
      <c r="I26" s="102"/>
      <c r="J26" s="102"/>
      <c r="K26" s="102"/>
      <c r="L26" s="102"/>
    </row>
  </sheetData>
  <mergeCells count="15">
    <mergeCell ref="K1:L1"/>
    <mergeCell ref="E18:F18"/>
    <mergeCell ref="G18:I18"/>
    <mergeCell ref="A3:L3"/>
    <mergeCell ref="A4:L4"/>
    <mergeCell ref="A5:L5"/>
    <mergeCell ref="A7:A8"/>
    <mergeCell ref="B7:B8"/>
    <mergeCell ref="C7:D7"/>
    <mergeCell ref="E7:F7"/>
    <mergeCell ref="G7:H7"/>
    <mergeCell ref="I7:J7"/>
    <mergeCell ref="K7:L7"/>
    <mergeCell ref="H17:I17"/>
    <mergeCell ref="B2:I2"/>
  </mergeCells>
  <pageMargins left="0.43307086614173229" right="0.23622047244094491" top="0.74803149606299213" bottom="0.74803149606299213" header="0" footer="0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G33"/>
  <sheetViews>
    <sheetView view="pageBreakPreview" zoomScale="60" zoomScaleNormal="100" workbookViewId="0"/>
  </sheetViews>
  <sheetFormatPr defaultRowHeight="15" x14ac:dyDescent="0.25"/>
  <cols>
    <col min="1" max="1" width="25.7109375" customWidth="1"/>
    <col min="2" max="2" width="13.140625" customWidth="1"/>
    <col min="3" max="3" width="12.85546875" customWidth="1"/>
    <col min="4" max="4" width="13.140625" customWidth="1"/>
    <col min="5" max="5" width="24.42578125" customWidth="1"/>
  </cols>
  <sheetData>
    <row r="1" spans="1:7" x14ac:dyDescent="0.25">
      <c r="A1" s="185"/>
      <c r="B1" s="185"/>
      <c r="C1" s="185"/>
      <c r="D1" s="185"/>
      <c r="E1" s="214" t="s">
        <v>141</v>
      </c>
      <c r="F1" s="121"/>
      <c r="G1" s="121"/>
    </row>
    <row r="2" spans="1:7" x14ac:dyDescent="0.25">
      <c r="A2" s="185"/>
      <c r="B2" s="185"/>
      <c r="C2" s="185"/>
      <c r="D2" s="185"/>
      <c r="E2" s="214"/>
      <c r="F2" s="121"/>
      <c r="G2" s="121"/>
    </row>
    <row r="3" spans="1:7" ht="19.5" customHeight="1" x14ac:dyDescent="0.25">
      <c r="A3" s="294" t="s">
        <v>219</v>
      </c>
      <c r="B3" s="294"/>
      <c r="C3" s="294"/>
      <c r="D3" s="294"/>
      <c r="E3" s="294"/>
      <c r="F3" s="121"/>
      <c r="G3" s="121"/>
    </row>
    <row r="4" spans="1:7" ht="21.6" customHeight="1" x14ac:dyDescent="0.25">
      <c r="A4" s="285" t="s">
        <v>43</v>
      </c>
      <c r="B4" s="285"/>
      <c r="C4" s="285"/>
      <c r="D4" s="285"/>
      <c r="E4" s="285"/>
      <c r="F4" s="121"/>
      <c r="G4" s="121"/>
    </row>
    <row r="5" spans="1:7" ht="21.6" customHeight="1" x14ac:dyDescent="0.25">
      <c r="A5" s="281" t="s">
        <v>177</v>
      </c>
      <c r="B5" s="281"/>
      <c r="C5" s="281"/>
      <c r="D5" s="281"/>
      <c r="E5" s="281"/>
      <c r="F5" s="121"/>
      <c r="G5" s="121"/>
    </row>
    <row r="6" spans="1:7" ht="15.75" x14ac:dyDescent="0.25">
      <c r="A6" s="282" t="s">
        <v>152</v>
      </c>
      <c r="B6" s="282"/>
      <c r="C6" s="282"/>
      <c r="D6" s="282"/>
      <c r="E6" s="282"/>
      <c r="F6" s="121"/>
      <c r="G6" s="121"/>
    </row>
    <row r="7" spans="1:7" ht="15.75" x14ac:dyDescent="0.25">
      <c r="A7" s="207"/>
      <c r="B7" s="185"/>
      <c r="C7" s="207"/>
      <c r="D7" s="207"/>
      <c r="E7" s="207"/>
      <c r="F7" s="121"/>
      <c r="G7" s="121"/>
    </row>
    <row r="8" spans="1:7" ht="48.75" customHeight="1" x14ac:dyDescent="0.25">
      <c r="A8" s="230" t="s">
        <v>223</v>
      </c>
      <c r="B8" s="231" t="s">
        <v>142</v>
      </c>
      <c r="C8" s="232" t="s">
        <v>143</v>
      </c>
      <c r="D8" s="232" t="s">
        <v>144</v>
      </c>
      <c r="E8" s="232" t="s">
        <v>145</v>
      </c>
      <c r="F8" s="134"/>
      <c r="G8" s="121"/>
    </row>
    <row r="9" spans="1:7" ht="28.5" customHeight="1" x14ac:dyDescent="0.25">
      <c r="A9" s="183" t="s">
        <v>221</v>
      </c>
      <c r="B9" s="233">
        <v>1</v>
      </c>
      <c r="C9" s="151">
        <v>74.819999999999993</v>
      </c>
      <c r="D9" s="151">
        <v>74.819999999999993</v>
      </c>
      <c r="E9" s="151" t="s">
        <v>222</v>
      </c>
      <c r="F9" s="121"/>
      <c r="G9" s="121"/>
    </row>
    <row r="10" spans="1:7" ht="15.75" hidden="1" x14ac:dyDescent="0.25">
      <c r="A10" s="183"/>
      <c r="B10" s="233"/>
      <c r="C10" s="151"/>
      <c r="D10" s="151"/>
      <c r="E10" s="151"/>
      <c r="F10" s="121"/>
      <c r="G10" s="121"/>
    </row>
    <row r="11" spans="1:7" ht="15.75" hidden="1" x14ac:dyDescent="0.25">
      <c r="A11" s="183"/>
      <c r="B11" s="233"/>
      <c r="C11" s="151"/>
      <c r="D11" s="151"/>
      <c r="E11" s="151"/>
      <c r="F11" s="121"/>
      <c r="G11" s="121"/>
    </row>
    <row r="12" spans="1:7" ht="15.75" hidden="1" x14ac:dyDescent="0.25">
      <c r="A12" s="183"/>
      <c r="B12" s="233"/>
      <c r="C12" s="151"/>
      <c r="D12" s="151"/>
      <c r="E12" s="151"/>
      <c r="F12" s="121"/>
      <c r="G12" s="121"/>
    </row>
    <row r="13" spans="1:7" ht="15.75" hidden="1" x14ac:dyDescent="0.25">
      <c r="A13" s="183"/>
      <c r="B13" s="233"/>
      <c r="C13" s="151"/>
      <c r="D13" s="151"/>
      <c r="E13" s="151"/>
      <c r="F13" s="121"/>
      <c r="G13" s="121"/>
    </row>
    <row r="14" spans="1:7" ht="15.75" hidden="1" x14ac:dyDescent="0.25">
      <c r="A14" s="183"/>
      <c r="B14" s="233"/>
      <c r="C14" s="151"/>
      <c r="D14" s="151"/>
      <c r="E14" s="151"/>
      <c r="F14" s="121"/>
      <c r="G14" s="121"/>
    </row>
    <row r="15" spans="1:7" ht="15.75" hidden="1" x14ac:dyDescent="0.25">
      <c r="A15" s="183"/>
      <c r="B15" s="233"/>
      <c r="C15" s="151"/>
      <c r="D15" s="151"/>
      <c r="E15" s="151"/>
      <c r="F15" s="121"/>
      <c r="G15" s="121"/>
    </row>
    <row r="16" spans="1:7" ht="15.75" hidden="1" x14ac:dyDescent="0.25">
      <c r="A16" s="183"/>
      <c r="B16" s="233"/>
      <c r="C16" s="151"/>
      <c r="D16" s="151"/>
      <c r="E16" s="151"/>
      <c r="F16" s="121"/>
      <c r="G16" s="121"/>
    </row>
    <row r="17" spans="1:7" ht="15.75" hidden="1" x14ac:dyDescent="0.25">
      <c r="A17" s="183"/>
      <c r="B17" s="233"/>
      <c r="C17" s="151"/>
      <c r="D17" s="151"/>
      <c r="E17" s="151"/>
      <c r="F17" s="121"/>
      <c r="G17" s="121"/>
    </row>
    <row r="18" spans="1:7" ht="15.75" hidden="1" x14ac:dyDescent="0.25">
      <c r="A18" s="183"/>
      <c r="B18" s="233"/>
      <c r="C18" s="151"/>
      <c r="D18" s="151"/>
      <c r="E18" s="151"/>
      <c r="F18" s="121"/>
      <c r="G18" s="121"/>
    </row>
    <row r="19" spans="1:7" ht="15.75" hidden="1" x14ac:dyDescent="0.25">
      <c r="A19" s="183"/>
      <c r="B19" s="233"/>
      <c r="C19" s="151"/>
      <c r="D19" s="151"/>
      <c r="E19" s="151"/>
      <c r="F19" s="121"/>
      <c r="G19" s="121"/>
    </row>
    <row r="20" spans="1:7" ht="5.25" hidden="1" customHeight="1" x14ac:dyDescent="0.25">
      <c r="A20" s="183"/>
      <c r="B20" s="233"/>
      <c r="C20" s="151"/>
      <c r="D20" s="151"/>
      <c r="E20" s="151"/>
      <c r="F20" s="121"/>
      <c r="G20" s="121"/>
    </row>
    <row r="21" spans="1:7" ht="24.75" customHeight="1" x14ac:dyDescent="0.25">
      <c r="A21" s="183" t="s">
        <v>119</v>
      </c>
      <c r="B21" s="233">
        <f>SUM(B9:B20)</f>
        <v>1</v>
      </c>
      <c r="C21" s="151">
        <f t="shared" ref="C21:D21" si="0">SUM(C9:C20)</f>
        <v>74.819999999999993</v>
      </c>
      <c r="D21" s="151">
        <f t="shared" si="0"/>
        <v>74.819999999999993</v>
      </c>
      <c r="E21" s="151"/>
      <c r="F21" s="121"/>
      <c r="G21" s="121"/>
    </row>
    <row r="22" spans="1:7" ht="15.75" x14ac:dyDescent="0.25">
      <c r="A22" s="207"/>
      <c r="B22" s="207"/>
      <c r="C22" s="207"/>
      <c r="D22" s="207"/>
      <c r="E22" s="207"/>
      <c r="F22" s="121"/>
      <c r="G22" s="121"/>
    </row>
    <row r="23" spans="1:7" x14ac:dyDescent="0.25">
      <c r="A23" s="185"/>
      <c r="B23" s="185"/>
      <c r="C23" s="185"/>
      <c r="D23" s="185"/>
      <c r="E23" s="185"/>
      <c r="F23" s="121"/>
      <c r="G23" s="121"/>
    </row>
    <row r="24" spans="1:7" x14ac:dyDescent="0.25">
      <c r="A24" s="185"/>
      <c r="B24" s="185"/>
      <c r="C24" s="185"/>
      <c r="D24" s="185"/>
      <c r="E24" s="185"/>
      <c r="F24" s="121"/>
      <c r="G24" s="121"/>
    </row>
    <row r="25" spans="1:7" x14ac:dyDescent="0.25">
      <c r="A25" s="185"/>
      <c r="B25" s="185"/>
      <c r="C25" s="185"/>
      <c r="D25" s="185"/>
      <c r="E25" s="185"/>
      <c r="F25" s="121"/>
      <c r="G25" s="121"/>
    </row>
    <row r="26" spans="1:7" x14ac:dyDescent="0.25">
      <c r="A26" s="185"/>
      <c r="B26" s="185"/>
      <c r="C26" s="185"/>
      <c r="D26" s="185"/>
      <c r="E26" s="185"/>
      <c r="F26" s="121"/>
      <c r="G26" s="121"/>
    </row>
    <row r="27" spans="1:7" x14ac:dyDescent="0.25">
      <c r="A27" s="215"/>
      <c r="B27" s="185"/>
      <c r="C27" s="185"/>
      <c r="D27" s="185"/>
      <c r="E27" s="185"/>
      <c r="F27" s="121"/>
      <c r="G27" s="121"/>
    </row>
    <row r="28" spans="1:7" x14ac:dyDescent="0.25">
      <c r="A28" s="215" t="s">
        <v>114</v>
      </c>
      <c r="B28" s="216"/>
      <c r="C28" s="217"/>
      <c r="D28" s="283" t="s">
        <v>218</v>
      </c>
      <c r="E28" s="283"/>
      <c r="F28" s="121"/>
      <c r="G28" s="121"/>
    </row>
    <row r="29" spans="1:7" ht="20.25" customHeight="1" x14ac:dyDescent="0.25">
      <c r="A29" s="185"/>
      <c r="B29" s="219" t="s">
        <v>113</v>
      </c>
      <c r="C29" s="284" t="s">
        <v>120</v>
      </c>
      <c r="D29" s="284"/>
      <c r="E29" s="284"/>
      <c r="F29" s="121"/>
      <c r="G29" s="121"/>
    </row>
    <row r="30" spans="1:7" x14ac:dyDescent="0.25">
      <c r="A30" s="185"/>
      <c r="B30" s="185"/>
      <c r="C30" s="185"/>
      <c r="D30" s="185"/>
      <c r="E30" s="185"/>
      <c r="F30" s="121"/>
      <c r="G30" s="121"/>
    </row>
    <row r="31" spans="1:7" x14ac:dyDescent="0.25">
      <c r="A31" s="208"/>
      <c r="B31" s="185"/>
      <c r="C31" s="185"/>
      <c r="D31" s="185"/>
      <c r="E31" s="185"/>
      <c r="F31" s="121"/>
      <c r="G31" s="121"/>
    </row>
    <row r="32" spans="1:7" x14ac:dyDescent="0.25">
      <c r="A32" s="208"/>
      <c r="B32" s="208"/>
      <c r="C32" s="208"/>
      <c r="D32" s="208"/>
      <c r="E32" s="208"/>
    </row>
    <row r="33" spans="1:5" x14ac:dyDescent="0.25">
      <c r="A33" s="208"/>
      <c r="B33" s="208"/>
      <c r="C33" s="208"/>
      <c r="D33" s="208"/>
      <c r="E33" s="208"/>
    </row>
  </sheetData>
  <mergeCells count="6">
    <mergeCell ref="A3:E3"/>
    <mergeCell ref="C29:E29"/>
    <mergeCell ref="A4:E4"/>
    <mergeCell ref="A5:E5"/>
    <mergeCell ref="A6:E6"/>
    <mergeCell ref="D28:E28"/>
  </mergeCells>
  <pageMargins left="0.70866141732283472" right="0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G27"/>
  <sheetViews>
    <sheetView view="pageBreakPreview" zoomScale="60" zoomScaleNormal="100" workbookViewId="0"/>
  </sheetViews>
  <sheetFormatPr defaultRowHeight="15" x14ac:dyDescent="0.25"/>
  <cols>
    <col min="1" max="1" width="41.7109375" customWidth="1"/>
    <col min="2" max="2" width="15.5703125" customWidth="1"/>
    <col min="3" max="3" width="12.85546875" customWidth="1"/>
    <col min="4" max="4" width="14.85546875" customWidth="1"/>
  </cols>
  <sheetData>
    <row r="1" spans="1:7" ht="29.25" customHeight="1" x14ac:dyDescent="0.25">
      <c r="A1" s="185"/>
      <c r="B1" s="185"/>
      <c r="C1" s="185"/>
      <c r="D1" s="185" t="s">
        <v>146</v>
      </c>
      <c r="E1" s="121"/>
      <c r="F1" s="121"/>
      <c r="G1" s="121"/>
    </row>
    <row r="2" spans="1:7" ht="22.5" customHeight="1" x14ac:dyDescent="0.25">
      <c r="A2" s="294" t="s">
        <v>219</v>
      </c>
      <c r="B2" s="295"/>
      <c r="C2" s="295"/>
      <c r="D2" s="295"/>
      <c r="E2" s="121"/>
      <c r="F2" s="121"/>
      <c r="G2" s="121"/>
    </row>
    <row r="3" spans="1:7" x14ac:dyDescent="0.25">
      <c r="A3" s="296" t="s">
        <v>43</v>
      </c>
      <c r="B3" s="296"/>
      <c r="C3" s="296"/>
      <c r="D3" s="297"/>
      <c r="E3" s="121"/>
      <c r="F3" s="121"/>
      <c r="G3" s="121"/>
    </row>
    <row r="4" spans="1:7" ht="21.6" customHeight="1" x14ac:dyDescent="0.25">
      <c r="A4" s="281" t="s">
        <v>147</v>
      </c>
      <c r="B4" s="281"/>
      <c r="C4" s="281"/>
      <c r="D4" s="185"/>
      <c r="E4" s="121"/>
      <c r="F4" s="121"/>
      <c r="G4" s="121"/>
    </row>
    <row r="5" spans="1:7" ht="15.75" x14ac:dyDescent="0.25">
      <c r="A5" s="282" t="s">
        <v>151</v>
      </c>
      <c r="B5" s="282"/>
      <c r="C5" s="282"/>
      <c r="D5" s="185"/>
      <c r="E5" s="121"/>
      <c r="F5" s="121"/>
      <c r="G5" s="121"/>
    </row>
    <row r="6" spans="1:7" ht="15.75" x14ac:dyDescent="0.25">
      <c r="A6" s="207"/>
      <c r="B6" s="185"/>
      <c r="C6" s="207"/>
      <c r="D6" s="185"/>
      <c r="E6" s="121"/>
      <c r="F6" s="121"/>
      <c r="G6" s="121"/>
    </row>
    <row r="7" spans="1:7" ht="70.5" customHeight="1" x14ac:dyDescent="0.25">
      <c r="A7" s="234" t="s">
        <v>148</v>
      </c>
      <c r="B7" s="231" t="s">
        <v>144</v>
      </c>
      <c r="C7" s="232" t="s">
        <v>149</v>
      </c>
      <c r="D7" s="235" t="s">
        <v>150</v>
      </c>
      <c r="E7" s="121"/>
      <c r="F7" s="121"/>
      <c r="G7" s="121"/>
    </row>
    <row r="8" spans="1:7" ht="15.75" x14ac:dyDescent="0.25">
      <c r="A8" s="183"/>
      <c r="B8" s="151"/>
      <c r="C8" s="151"/>
      <c r="D8" s="183"/>
      <c r="E8" s="121"/>
      <c r="F8" s="121"/>
      <c r="G8" s="121"/>
    </row>
    <row r="9" spans="1:7" ht="15.75" x14ac:dyDescent="0.25">
      <c r="A9" s="183"/>
      <c r="B9" s="151"/>
      <c r="C9" s="151"/>
      <c r="D9" s="183"/>
      <c r="E9" s="121"/>
      <c r="F9" s="121"/>
      <c r="G9" s="121"/>
    </row>
    <row r="10" spans="1:7" ht="15.75" x14ac:dyDescent="0.25">
      <c r="A10" s="183"/>
      <c r="B10" s="151"/>
      <c r="C10" s="151"/>
      <c r="D10" s="183"/>
      <c r="E10" s="121"/>
      <c r="F10" s="121"/>
      <c r="G10" s="121"/>
    </row>
    <row r="11" spans="1:7" ht="15.75" x14ac:dyDescent="0.25">
      <c r="A11" s="183"/>
      <c r="B11" s="151"/>
      <c r="C11" s="151"/>
      <c r="D11" s="183"/>
      <c r="E11" s="121"/>
      <c r="F11" s="121"/>
      <c r="G11" s="121"/>
    </row>
    <row r="12" spans="1:7" ht="15.75" x14ac:dyDescent="0.25">
      <c r="A12" s="183"/>
      <c r="B12" s="151"/>
      <c r="C12" s="151"/>
      <c r="D12" s="183"/>
      <c r="E12" s="121"/>
      <c r="F12" s="121"/>
      <c r="G12" s="121"/>
    </row>
    <row r="13" spans="1:7" ht="15.75" x14ac:dyDescent="0.25">
      <c r="A13" s="183"/>
      <c r="B13" s="151"/>
      <c r="C13" s="151"/>
      <c r="D13" s="183"/>
      <c r="E13" s="121"/>
      <c r="F13" s="121"/>
      <c r="G13" s="121"/>
    </row>
    <row r="14" spans="1:7" ht="15.75" x14ac:dyDescent="0.25">
      <c r="A14" s="183"/>
      <c r="B14" s="151"/>
      <c r="C14" s="151"/>
      <c r="D14" s="183"/>
      <c r="E14" s="121"/>
      <c r="F14" s="121"/>
      <c r="G14" s="121"/>
    </row>
    <row r="15" spans="1:7" ht="15.75" x14ac:dyDescent="0.25">
      <c r="A15" s="183"/>
      <c r="B15" s="151"/>
      <c r="C15" s="151"/>
      <c r="D15" s="183"/>
      <c r="E15" s="121"/>
      <c r="F15" s="121"/>
      <c r="G15" s="121"/>
    </row>
    <row r="16" spans="1:7" ht="15.75" x14ac:dyDescent="0.25">
      <c r="A16" s="183"/>
      <c r="B16" s="151"/>
      <c r="C16" s="151"/>
      <c r="D16" s="183"/>
      <c r="E16" s="121"/>
      <c r="F16" s="121"/>
      <c r="G16" s="121"/>
    </row>
    <row r="17" spans="1:7" ht="15.75" x14ac:dyDescent="0.25">
      <c r="A17" s="183"/>
      <c r="B17" s="151"/>
      <c r="C17" s="151"/>
      <c r="D17" s="183"/>
      <c r="E17" s="121"/>
      <c r="F17" s="121"/>
      <c r="G17" s="121"/>
    </row>
    <row r="18" spans="1:7" ht="15.75" x14ac:dyDescent="0.25">
      <c r="A18" s="183"/>
      <c r="B18" s="151"/>
      <c r="C18" s="151"/>
      <c r="D18" s="183"/>
      <c r="E18" s="121"/>
      <c r="F18" s="121"/>
      <c r="G18" s="121"/>
    </row>
    <row r="19" spans="1:7" ht="15.75" x14ac:dyDescent="0.25">
      <c r="A19" s="183"/>
      <c r="B19" s="151"/>
      <c r="C19" s="151"/>
      <c r="D19" s="183"/>
      <c r="E19" s="121"/>
      <c r="F19" s="121"/>
      <c r="G19" s="121"/>
    </row>
    <row r="20" spans="1:7" ht="15.75" x14ac:dyDescent="0.25">
      <c r="A20" s="183" t="s">
        <v>119</v>
      </c>
      <c r="B20" s="151">
        <f>SUM(B8:B19)</f>
        <v>0</v>
      </c>
      <c r="C20" s="151"/>
      <c r="D20" s="183"/>
      <c r="E20" s="121"/>
      <c r="F20" s="121"/>
      <c r="G20" s="121"/>
    </row>
    <row r="21" spans="1:7" ht="15.75" x14ac:dyDescent="0.25">
      <c r="A21" s="207"/>
      <c r="B21" s="207"/>
      <c r="C21" s="207"/>
      <c r="D21" s="185"/>
      <c r="E21" s="121"/>
      <c r="F21" s="121"/>
      <c r="G21" s="121"/>
    </row>
    <row r="22" spans="1:7" x14ac:dyDescent="0.25">
      <c r="A22" s="185"/>
      <c r="B22" s="185"/>
      <c r="C22" s="185"/>
      <c r="D22" s="185"/>
      <c r="E22" s="121"/>
      <c r="F22" s="121"/>
      <c r="G22" s="121"/>
    </row>
    <row r="23" spans="1:7" x14ac:dyDescent="0.25">
      <c r="A23" s="215" t="s">
        <v>114</v>
      </c>
      <c r="B23" s="216"/>
      <c r="C23" s="216" t="s">
        <v>218</v>
      </c>
      <c r="D23" s="236"/>
      <c r="E23" s="121"/>
      <c r="F23" s="121"/>
      <c r="G23" s="121"/>
    </row>
    <row r="24" spans="1:7" ht="17.25" x14ac:dyDescent="0.25">
      <c r="A24" s="218"/>
      <c r="B24" s="219" t="s">
        <v>113</v>
      </c>
      <c r="C24" s="237" t="s">
        <v>120</v>
      </c>
      <c r="D24" s="238"/>
      <c r="E24" s="121"/>
      <c r="F24" s="121"/>
      <c r="G24" s="121"/>
    </row>
    <row r="25" spans="1:7" x14ac:dyDescent="0.25">
      <c r="A25" s="185"/>
      <c r="B25" s="185"/>
      <c r="C25" s="185"/>
      <c r="D25" s="185"/>
      <c r="E25" s="121"/>
      <c r="F25" s="121"/>
      <c r="G25" s="121"/>
    </row>
    <row r="26" spans="1:7" x14ac:dyDescent="0.25">
      <c r="A26" s="185"/>
      <c r="B26" s="185"/>
      <c r="C26" s="185"/>
      <c r="D26" s="185"/>
      <c r="E26" s="121"/>
      <c r="F26" s="121"/>
      <c r="G26" s="121"/>
    </row>
    <row r="27" spans="1:7" x14ac:dyDescent="0.25">
      <c r="A27" s="208"/>
      <c r="B27" s="208"/>
      <c r="C27" s="208"/>
      <c r="D27" s="208"/>
    </row>
  </sheetData>
  <mergeCells count="4">
    <mergeCell ref="A4:C4"/>
    <mergeCell ref="A5:C5"/>
    <mergeCell ref="A2:D2"/>
    <mergeCell ref="A3:D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tabSelected="1" view="pageBreakPreview" zoomScale="60" zoomScaleNormal="100" workbookViewId="0">
      <selection activeCell="A13" sqref="A13"/>
    </sheetView>
  </sheetViews>
  <sheetFormatPr defaultRowHeight="15" x14ac:dyDescent="0.25"/>
  <cols>
    <col min="1" max="1" width="17.42578125" customWidth="1"/>
    <col min="2" max="2" width="14.42578125" customWidth="1"/>
    <col min="3" max="3" width="15.28515625" customWidth="1"/>
    <col min="4" max="4" width="14.5703125" customWidth="1"/>
    <col min="5" max="5" width="14.140625" customWidth="1"/>
    <col min="6" max="6" width="16" customWidth="1"/>
    <col min="7" max="7" width="14" customWidth="1"/>
    <col min="8" max="8" width="14.28515625" customWidth="1"/>
    <col min="9" max="9" width="15.42578125" customWidth="1"/>
    <col min="10" max="10" width="13" customWidth="1"/>
    <col min="11" max="12" width="13.85546875" customWidth="1"/>
    <col min="13" max="13" width="14" customWidth="1"/>
  </cols>
  <sheetData>
    <row r="1" spans="1:14" ht="18.75" x14ac:dyDescent="0.3">
      <c r="A1" s="302" t="s">
        <v>228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</row>
    <row r="2" spans="1:14" ht="27.75" customHeight="1" x14ac:dyDescent="0.3">
      <c r="A2" s="305" t="s">
        <v>229</v>
      </c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</row>
    <row r="3" spans="1:14" ht="29.25" customHeight="1" x14ac:dyDescent="0.25">
      <c r="A3" s="280" t="s">
        <v>43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</row>
    <row r="4" spans="1:14" ht="57" customHeight="1" x14ac:dyDescent="0.25">
      <c r="A4" s="300" t="s">
        <v>175</v>
      </c>
      <c r="B4" s="298" t="s">
        <v>166</v>
      </c>
      <c r="C4" s="304"/>
      <c r="D4" s="299"/>
      <c r="E4" s="298" t="s">
        <v>167</v>
      </c>
      <c r="F4" s="304"/>
      <c r="G4" s="299"/>
      <c r="H4" s="298" t="s">
        <v>168</v>
      </c>
      <c r="I4" s="304"/>
      <c r="J4" s="299"/>
      <c r="K4" s="298" t="s">
        <v>169</v>
      </c>
      <c r="L4" s="304"/>
      <c r="M4" s="299"/>
      <c r="N4" s="109"/>
    </row>
    <row r="5" spans="1:14" ht="23.25" customHeight="1" x14ac:dyDescent="0.25">
      <c r="A5" s="303"/>
      <c r="B5" s="300" t="s">
        <v>170</v>
      </c>
      <c r="C5" s="298" t="s">
        <v>171</v>
      </c>
      <c r="D5" s="299"/>
      <c r="E5" s="300" t="s">
        <v>170</v>
      </c>
      <c r="F5" s="298" t="s">
        <v>171</v>
      </c>
      <c r="G5" s="299"/>
      <c r="H5" s="300" t="s">
        <v>172</v>
      </c>
      <c r="I5" s="298" t="s">
        <v>171</v>
      </c>
      <c r="J5" s="299"/>
      <c r="K5" s="300" t="s">
        <v>170</v>
      </c>
      <c r="L5" s="300" t="s">
        <v>173</v>
      </c>
      <c r="M5" s="300" t="s">
        <v>174</v>
      </c>
      <c r="N5" s="109"/>
    </row>
    <row r="6" spans="1:14" ht="131.25" customHeight="1" x14ac:dyDescent="0.25">
      <c r="A6" s="301"/>
      <c r="B6" s="301"/>
      <c r="C6" s="139" t="s">
        <v>173</v>
      </c>
      <c r="D6" s="138" t="s">
        <v>174</v>
      </c>
      <c r="E6" s="301"/>
      <c r="F6" s="139" t="s">
        <v>173</v>
      </c>
      <c r="G6" s="138" t="s">
        <v>174</v>
      </c>
      <c r="H6" s="301"/>
      <c r="I6" s="139" t="s">
        <v>173</v>
      </c>
      <c r="J6" s="138" t="s">
        <v>174</v>
      </c>
      <c r="K6" s="301"/>
      <c r="L6" s="301"/>
      <c r="M6" s="301"/>
      <c r="N6" s="109"/>
    </row>
    <row r="7" spans="1:14" ht="18.75" x14ac:dyDescent="0.25">
      <c r="A7" s="139" t="s">
        <v>182</v>
      </c>
      <c r="B7" s="147">
        <f>C7+D7</f>
        <v>246.5</v>
      </c>
      <c r="C7" s="147">
        <v>136.5</v>
      </c>
      <c r="D7" s="147">
        <v>110</v>
      </c>
      <c r="E7" s="139">
        <f>F7+G7</f>
        <v>184</v>
      </c>
      <c r="F7" s="139">
        <v>102</v>
      </c>
      <c r="G7" s="139">
        <v>82</v>
      </c>
      <c r="H7" s="147">
        <f>I7+J7</f>
        <v>3459230.13</v>
      </c>
      <c r="I7" s="147">
        <v>1498824.48</v>
      </c>
      <c r="J7" s="147">
        <v>1960405.65</v>
      </c>
      <c r="K7" s="147">
        <f>H7/E7</f>
        <v>18800.16375</v>
      </c>
      <c r="L7" s="147">
        <f t="shared" ref="L7:M7" si="0">I7/F7</f>
        <v>14694.357647058823</v>
      </c>
      <c r="M7" s="147">
        <f t="shared" si="0"/>
        <v>23907.385975609755</v>
      </c>
      <c r="N7" s="109"/>
    </row>
    <row r="8" spans="1:14" ht="18.75" x14ac:dyDescent="0.25">
      <c r="A8" s="139" t="s">
        <v>183</v>
      </c>
      <c r="B8" s="147">
        <f t="shared" ref="B8:B9" si="1">C8+D8</f>
        <v>246.5</v>
      </c>
      <c r="C8" s="147">
        <v>136.5</v>
      </c>
      <c r="D8" s="147">
        <v>110</v>
      </c>
      <c r="E8" s="139">
        <f t="shared" ref="E8:E9" si="2">F8+G8</f>
        <v>182</v>
      </c>
      <c r="F8" s="139">
        <v>101</v>
      </c>
      <c r="G8" s="139">
        <v>81</v>
      </c>
      <c r="H8" s="147">
        <f t="shared" ref="H8:H9" si="3">I8+J8</f>
        <v>3575918.54</v>
      </c>
      <c r="I8" s="147">
        <v>1561709.24</v>
      </c>
      <c r="J8" s="147">
        <v>2014209.3</v>
      </c>
      <c r="K8" s="147">
        <f t="shared" ref="K8:K10" si="4">H8/E8</f>
        <v>19647.904065934064</v>
      </c>
      <c r="L8" s="147">
        <f t="shared" ref="L8:L9" si="5">I8/F8</f>
        <v>15462.467722772277</v>
      </c>
      <c r="M8" s="147">
        <f t="shared" ref="M8:M9" si="6">J8/G8</f>
        <v>24866.781481481481</v>
      </c>
      <c r="N8" s="109"/>
    </row>
    <row r="9" spans="1:14" ht="18.75" x14ac:dyDescent="0.25">
      <c r="A9" s="139" t="s">
        <v>184</v>
      </c>
      <c r="B9" s="147">
        <f t="shared" si="1"/>
        <v>246.5</v>
      </c>
      <c r="C9" s="147">
        <v>136.5</v>
      </c>
      <c r="D9" s="147">
        <v>110</v>
      </c>
      <c r="E9" s="139">
        <f t="shared" si="2"/>
        <v>200</v>
      </c>
      <c r="F9" s="139">
        <v>112</v>
      </c>
      <c r="G9" s="139">
        <v>88</v>
      </c>
      <c r="H9" s="147">
        <f t="shared" si="3"/>
        <v>4686174.93</v>
      </c>
      <c r="I9" s="147">
        <v>1997692.56</v>
      </c>
      <c r="J9" s="147">
        <v>2688482.37</v>
      </c>
      <c r="K9" s="147">
        <f t="shared" si="4"/>
        <v>23430.874649999998</v>
      </c>
      <c r="L9" s="147">
        <f t="shared" si="5"/>
        <v>17836.540714285715</v>
      </c>
      <c r="M9" s="147">
        <f t="shared" si="6"/>
        <v>30550.936022727274</v>
      </c>
      <c r="N9" s="109"/>
    </row>
    <row r="10" spans="1:14" ht="18.75" x14ac:dyDescent="0.25">
      <c r="A10" s="109"/>
      <c r="B10" s="109"/>
      <c r="C10" s="109"/>
      <c r="D10" s="109"/>
      <c r="E10" s="109">
        <f>SUM(E7:E9)</f>
        <v>566</v>
      </c>
      <c r="F10" s="109"/>
      <c r="G10" s="109"/>
      <c r="H10" s="148">
        <f>SUM(H7:H9)</f>
        <v>11721323.6</v>
      </c>
      <c r="I10" s="109"/>
      <c r="J10" s="109"/>
      <c r="K10" s="147">
        <f t="shared" si="4"/>
        <v>20709.052296819787</v>
      </c>
      <c r="L10" s="109"/>
      <c r="M10" s="109"/>
      <c r="N10" s="109"/>
    </row>
    <row r="11" spans="1:14" ht="18.75" x14ac:dyDescent="0.25">
      <c r="A11" s="109"/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</row>
    <row r="12" spans="1:14" ht="18.75" x14ac:dyDescent="0.25">
      <c r="A12" s="306" t="s">
        <v>232</v>
      </c>
      <c r="B12" s="306"/>
      <c r="C12" s="132"/>
      <c r="D12" s="144"/>
      <c r="E12" s="307" t="s">
        <v>230</v>
      </c>
      <c r="F12" s="308"/>
      <c r="G12" s="137"/>
      <c r="H12" s="137"/>
      <c r="I12" s="109"/>
      <c r="J12" s="109"/>
      <c r="K12" s="109"/>
      <c r="L12" s="109"/>
      <c r="M12" s="109"/>
      <c r="N12" s="109"/>
    </row>
    <row r="13" spans="1:14" ht="18.75" x14ac:dyDescent="0.25">
      <c r="A13" s="133"/>
      <c r="B13" s="133"/>
      <c r="C13" s="133"/>
      <c r="D13" s="144"/>
      <c r="E13" s="145"/>
      <c r="F13" s="145"/>
      <c r="G13" s="133"/>
      <c r="H13" s="133"/>
      <c r="I13" s="109"/>
      <c r="J13" s="109"/>
      <c r="K13" s="109"/>
      <c r="L13" s="109"/>
      <c r="M13" s="109"/>
      <c r="N13" s="109"/>
    </row>
    <row r="14" spans="1:14" ht="18.75" x14ac:dyDescent="0.25">
      <c r="A14" s="306" t="s">
        <v>114</v>
      </c>
      <c r="B14" s="306"/>
      <c r="C14" s="132"/>
      <c r="D14" s="144"/>
      <c r="E14" s="307" t="s">
        <v>218</v>
      </c>
      <c r="F14" s="308"/>
      <c r="G14" s="133"/>
      <c r="H14" s="133"/>
      <c r="I14" s="109"/>
      <c r="J14" s="109"/>
      <c r="K14" s="109"/>
      <c r="L14" s="109"/>
      <c r="M14" s="109"/>
      <c r="N14" s="109"/>
    </row>
    <row r="15" spans="1:14" ht="18.75" x14ac:dyDescent="0.25">
      <c r="A15" s="133"/>
      <c r="B15" s="133"/>
      <c r="C15" s="133"/>
      <c r="D15" s="133"/>
      <c r="E15" s="133"/>
      <c r="F15" s="133"/>
      <c r="G15" s="133"/>
      <c r="H15" s="133"/>
      <c r="I15" s="109"/>
      <c r="J15" s="109"/>
      <c r="K15" s="109"/>
      <c r="L15" s="109"/>
      <c r="M15" s="109"/>
      <c r="N15" s="109"/>
    </row>
    <row r="16" spans="1:14" ht="18.75" x14ac:dyDescent="0.25">
      <c r="A16" s="133"/>
      <c r="B16" s="133"/>
      <c r="C16" s="133"/>
      <c r="D16" s="133"/>
      <c r="E16" s="133"/>
      <c r="F16" s="133"/>
      <c r="G16" s="133"/>
      <c r="H16" s="133"/>
      <c r="I16" s="109"/>
      <c r="J16" s="109"/>
      <c r="K16" s="109"/>
      <c r="L16" s="109"/>
      <c r="M16" s="109"/>
      <c r="N16" s="109"/>
    </row>
    <row r="17" spans="1:14" ht="18.75" x14ac:dyDescent="0.25">
      <c r="A17" s="109"/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</row>
    <row r="18" spans="1:14" ht="18.75" x14ac:dyDescent="0.25">
      <c r="A18" s="109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</row>
    <row r="19" spans="1:14" ht="18.75" x14ac:dyDescent="0.25">
      <c r="A19" s="109"/>
      <c r="B19" s="109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</row>
    <row r="20" spans="1:14" ht="18.75" x14ac:dyDescent="0.25">
      <c r="A20" s="109"/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</row>
    <row r="21" spans="1:14" ht="18.75" x14ac:dyDescent="0.25">
      <c r="A21" s="109"/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</row>
    <row r="22" spans="1:14" ht="18.75" x14ac:dyDescent="0.25">
      <c r="A22" s="109"/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</row>
    <row r="23" spans="1:14" ht="18.75" x14ac:dyDescent="0.25">
      <c r="A23" s="109"/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</row>
    <row r="24" spans="1:14" ht="18.75" x14ac:dyDescent="0.25">
      <c r="A24" s="109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</row>
  </sheetData>
  <mergeCells count="21">
    <mergeCell ref="A12:B12"/>
    <mergeCell ref="A14:B14"/>
    <mergeCell ref="E14:F14"/>
    <mergeCell ref="F5:G5"/>
    <mergeCell ref="H5:H6"/>
    <mergeCell ref="E12:F12"/>
    <mergeCell ref="I5:J5"/>
    <mergeCell ref="K5:K6"/>
    <mergeCell ref="L5:L6"/>
    <mergeCell ref="M5:M6"/>
    <mergeCell ref="A1:K1"/>
    <mergeCell ref="A3:K3"/>
    <mergeCell ref="A4:A6"/>
    <mergeCell ref="B4:D4"/>
    <mergeCell ref="E4:G4"/>
    <mergeCell ref="H4:J4"/>
    <mergeCell ref="K4:M4"/>
    <mergeCell ref="B5:B6"/>
    <mergeCell ref="C5:D5"/>
    <mergeCell ref="E5:E6"/>
    <mergeCell ref="A2:M2"/>
  </mergeCells>
  <pageMargins left="0.31496062992125984" right="0.31496062992125984" top="0.35433070866141736" bottom="0.35433070866141736" header="0" footer="0"/>
  <pageSetup paperSize="9" scale="7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2</vt:i4>
      </vt:variant>
    </vt:vector>
  </HeadingPairs>
  <TitlesOfParts>
    <vt:vector size="15" baseType="lpstr">
      <vt:lpstr>Додаток 2 Фін.звіт</vt:lpstr>
      <vt:lpstr>Таблиця 1 рядок 1121</vt:lpstr>
      <vt:lpstr>Таблиця 2 рядок 1123</vt:lpstr>
      <vt:lpstr>Таблиця 3 рядок 1133</vt:lpstr>
      <vt:lpstr>Таблиця 4 рядок 1210</vt:lpstr>
      <vt:lpstr>Таблиця 5 рядок 1215</vt:lpstr>
      <vt:lpstr>Таблиця 6 рядок 3060</vt:lpstr>
      <vt:lpstr>Таблиця 7 рядок 5013</vt:lpstr>
      <vt:lpstr>Таблиця 8 рядок 6000</vt:lpstr>
      <vt:lpstr>Таблиця 9 рядок 6020</vt:lpstr>
      <vt:lpstr>Таблиця 10 рядки 6050,6060</vt:lpstr>
      <vt:lpstr>Довідка про зп мед персоналу</vt:lpstr>
      <vt:lpstr>Лист1</vt:lpstr>
      <vt:lpstr>'Додаток 2 Фін.звіт'!Область_печати</vt:lpstr>
      <vt:lpstr>'Таблиця 8 рядок 6000'!Область_печати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2023-04-28T08:16:10Z</cp:lastPrinted>
  <dcterms:created xsi:type="dcterms:W3CDTF">2020-10-01T06:06:44Z</dcterms:created>
  <dcterms:modified xsi:type="dcterms:W3CDTF">2023-04-28T08:43:56Z</dcterms:modified>
</cp:coreProperties>
</file>