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6810"/>
  </bookViews>
  <sheets>
    <sheet name="Додаток 2 Фін.звіт" sheetId="1" r:id="rId1"/>
    <sheet name="Таблиця 1 рядок 1121-МБ+БОА" sheetId="2" r:id="rId2"/>
    <sheet name="Таблиця 2 рядок 1123 Гранд+к+%" sheetId="3" r:id="rId3"/>
    <sheet name="Таблиця 3 рядок 1133-%, бр,виб" sheetId="4" r:id="rId4"/>
    <sheet name="Таблиця 4 рядок 1210 Опер вит" sheetId="5" r:id="rId5"/>
    <sheet name="Таблиця 5 рядок 1215 Інші ОВ" sheetId="6" r:id="rId6"/>
    <sheet name="Таблиця 6 рядок 3060" sheetId="7" r:id="rId7"/>
    <sheet name="Таблиця 7 рядок 5013 МБ -ПВ" sheetId="8" r:id="rId8"/>
    <sheet name="Таблиця 8 рядок 6000-КАПИ" sheetId="9" r:id="rId9"/>
    <sheet name="Таблиця 9 рядок 6020 Осн зас" sheetId="10" r:id="rId10"/>
    <sheet name="Таблиця 10 рядки 6050,6060" sheetId="11" r:id="rId11"/>
    <sheet name="Довідка про зп мед персоналу" sheetId="12" r:id="rId12"/>
  </sheets>
  <definedNames>
    <definedName name="_xlnm.Print_Area" localSheetId="11">'Довідка про зп мед персоналу'!$A$1:$N$31</definedName>
    <definedName name="_xlnm.Print_Area" localSheetId="0">'Додаток 2 Фін.звіт'!$A$1:$F$117</definedName>
    <definedName name="_xlnm.Print_Area" localSheetId="1">'Таблиця 1 рядок 1121-МБ+БОА'!$A$1:$E$33</definedName>
    <definedName name="_xlnm.Print_Area" localSheetId="2">'Таблиця 2 рядок 1123 Гранд+к+%'!$A$1:$E$17</definedName>
    <definedName name="_xlnm.Print_Area" localSheetId="5">'Таблиця 5 рядок 1215 Інші ОВ'!$A$1:$E$26</definedName>
    <definedName name="_xlnm.Print_Area" localSheetId="8">'Таблиця 8 рядок 6000-КАПИ'!$A$1:$L$18</definedName>
    <definedName name="_xlnm.Print_Area" localSheetId="9">'Таблиця 9 рядок 6020 Осн зас'!$A$1:$E$31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4" l="1"/>
  <c r="H27" i="2" l="1"/>
  <c r="H28" i="2" l="1"/>
  <c r="H26" i="2"/>
  <c r="H25" i="2"/>
  <c r="H24" i="2"/>
  <c r="H22" i="2"/>
  <c r="H23" i="2"/>
  <c r="H21" i="2"/>
  <c r="H9" i="2"/>
  <c r="H18" i="2"/>
  <c r="H16" i="2"/>
  <c r="H15" i="2"/>
  <c r="H14" i="2"/>
  <c r="H12" i="2"/>
  <c r="H13" i="2"/>
  <c r="H11" i="2"/>
  <c r="H10" i="2"/>
  <c r="M10" i="12" l="1"/>
  <c r="M11" i="12"/>
  <c r="M12" i="12"/>
  <c r="M13" i="12"/>
  <c r="M14" i="12"/>
  <c r="M15" i="12"/>
  <c r="M16" i="12"/>
  <c r="M17" i="12"/>
  <c r="M18" i="12"/>
  <c r="L10" i="12" l="1"/>
  <c r="L11" i="12"/>
  <c r="L12" i="12"/>
  <c r="L13" i="12"/>
  <c r="L14" i="12"/>
  <c r="L15" i="12"/>
  <c r="L16" i="12"/>
  <c r="L17" i="12"/>
  <c r="L18" i="12"/>
  <c r="E10" i="12"/>
  <c r="E11" i="12"/>
  <c r="K11" i="12" s="1"/>
  <c r="E12" i="12"/>
  <c r="K12" i="12" s="1"/>
  <c r="E13" i="12"/>
  <c r="E14" i="12"/>
  <c r="E15" i="12"/>
  <c r="K15" i="12" s="1"/>
  <c r="E16" i="12"/>
  <c r="K16" i="12" s="1"/>
  <c r="E17" i="12"/>
  <c r="E18" i="12"/>
  <c r="K10" i="12"/>
  <c r="K13" i="12"/>
  <c r="K14" i="12"/>
  <c r="K17" i="12"/>
  <c r="K18" i="12"/>
  <c r="I13" i="5" l="1"/>
  <c r="E9" i="5"/>
  <c r="D13" i="5"/>
  <c r="E13" i="5"/>
  <c r="F13" i="5"/>
  <c r="F9" i="5" s="1"/>
  <c r="G13" i="5"/>
  <c r="H13" i="5"/>
  <c r="J13" i="5"/>
  <c r="C13" i="5"/>
  <c r="G22" i="6"/>
  <c r="C13" i="3" l="1"/>
  <c r="B13" i="3"/>
  <c r="E9" i="3" l="1"/>
  <c r="D9" i="3"/>
  <c r="D107" i="1" l="1"/>
  <c r="D108" i="1"/>
  <c r="D109" i="1"/>
  <c r="D110" i="1"/>
  <c r="D111" i="1"/>
  <c r="D112" i="1"/>
  <c r="D106" i="1"/>
  <c r="C107" i="1"/>
  <c r="C108" i="1"/>
  <c r="C109" i="1"/>
  <c r="C110" i="1"/>
  <c r="C111" i="1"/>
  <c r="C112" i="1"/>
  <c r="C106" i="1"/>
  <c r="C105" i="1"/>
  <c r="D68" i="1" l="1"/>
  <c r="D89" i="1" l="1"/>
  <c r="L20" i="5" l="1"/>
  <c r="L23" i="5"/>
  <c r="D17" i="2" l="1"/>
  <c r="D13" i="8"/>
  <c r="E13" i="8"/>
  <c r="E11" i="3" l="1"/>
  <c r="D11" i="3"/>
  <c r="E17" i="2"/>
  <c r="H16" i="12" l="1"/>
  <c r="H17" i="12"/>
  <c r="H18" i="12"/>
  <c r="B16" i="12"/>
  <c r="B17" i="12"/>
  <c r="B18" i="12"/>
  <c r="B11" i="10" l="1"/>
  <c r="D11" i="10"/>
  <c r="H13" i="12" l="1"/>
  <c r="H14" i="12"/>
  <c r="H15" i="12"/>
  <c r="B13" i="12"/>
  <c r="B14" i="12"/>
  <c r="B15" i="12"/>
  <c r="E47" i="1" l="1"/>
  <c r="F47" i="1"/>
  <c r="C20" i="2" l="1"/>
  <c r="B20" i="2"/>
  <c r="D28" i="2"/>
  <c r="E28" i="2"/>
  <c r="C9" i="2"/>
  <c r="B9" i="2"/>
  <c r="D19" i="2"/>
  <c r="E19" i="2"/>
  <c r="E14" i="2"/>
  <c r="D14" i="2"/>
  <c r="H10" i="12" l="1"/>
  <c r="H11" i="12"/>
  <c r="H12" i="12"/>
  <c r="B10" i="12"/>
  <c r="B11" i="12"/>
  <c r="B12" i="12"/>
  <c r="C68" i="1" l="1"/>
  <c r="C29" i="2" l="1"/>
  <c r="B29" i="2"/>
  <c r="D14" i="8"/>
  <c r="E11" i="6"/>
  <c r="E12" i="6"/>
  <c r="E13" i="6"/>
  <c r="E14" i="6"/>
  <c r="E15" i="6"/>
  <c r="E16" i="6"/>
  <c r="E17" i="6"/>
  <c r="E18" i="6"/>
  <c r="D11" i="6"/>
  <c r="D12" i="6"/>
  <c r="D13" i="6"/>
  <c r="D14" i="6"/>
  <c r="D15" i="6"/>
  <c r="D16" i="6"/>
  <c r="D17" i="6"/>
  <c r="D18" i="6"/>
  <c r="E18" i="2"/>
  <c r="E20" i="2"/>
  <c r="E21" i="2"/>
  <c r="E22" i="2"/>
  <c r="E24" i="2"/>
  <c r="E25" i="2"/>
  <c r="E26" i="2"/>
  <c r="D18" i="2"/>
  <c r="D20" i="2"/>
  <c r="D21" i="2"/>
  <c r="D22" i="2"/>
  <c r="D24" i="2"/>
  <c r="D25" i="2"/>
  <c r="D26" i="2"/>
  <c r="E10" i="2"/>
  <c r="E11" i="2"/>
  <c r="E12" i="2"/>
  <c r="E13" i="2"/>
  <c r="E15" i="2"/>
  <c r="E16" i="2"/>
  <c r="E27" i="2"/>
  <c r="D10" i="2"/>
  <c r="D11" i="2"/>
  <c r="D12" i="2"/>
  <c r="D13" i="2"/>
  <c r="D15" i="2"/>
  <c r="D16" i="2"/>
  <c r="D27" i="2"/>
  <c r="C64" i="1" l="1"/>
  <c r="L8" i="12" l="1"/>
  <c r="M8" i="12"/>
  <c r="L9" i="12"/>
  <c r="M9" i="12"/>
  <c r="L7" i="12"/>
  <c r="M7" i="12"/>
  <c r="H8" i="12"/>
  <c r="H9" i="12"/>
  <c r="H7" i="12"/>
  <c r="E8" i="12"/>
  <c r="E9" i="12"/>
  <c r="E7" i="12"/>
  <c r="B8" i="12"/>
  <c r="B9" i="12"/>
  <c r="B7" i="12"/>
  <c r="B20" i="11"/>
  <c r="L10" i="9"/>
  <c r="D78" i="1" s="1"/>
  <c r="L11" i="9"/>
  <c r="D79" i="1" s="1"/>
  <c r="K10" i="9"/>
  <c r="C78" i="1" s="1"/>
  <c r="K11" i="9"/>
  <c r="C79" i="1" s="1"/>
  <c r="D15" i="9"/>
  <c r="E15" i="9"/>
  <c r="F15" i="9"/>
  <c r="G15" i="9"/>
  <c r="H15" i="9"/>
  <c r="I15" i="9"/>
  <c r="J15" i="9"/>
  <c r="C15" i="9"/>
  <c r="C21" i="7"/>
  <c r="D59" i="1" s="1"/>
  <c r="B21" i="7"/>
  <c r="C59" i="1" s="1"/>
  <c r="E20" i="7"/>
  <c r="D20" i="7"/>
  <c r="E19" i="7"/>
  <c r="D19" i="7"/>
  <c r="E18" i="7"/>
  <c r="D18" i="7"/>
  <c r="E17" i="7"/>
  <c r="D17" i="7"/>
  <c r="E16" i="7"/>
  <c r="D16" i="7"/>
  <c r="E15" i="7"/>
  <c r="D15" i="7"/>
  <c r="E14" i="7"/>
  <c r="D14" i="7"/>
  <c r="E13" i="7"/>
  <c r="D13" i="7"/>
  <c r="E12" i="7"/>
  <c r="D12" i="7"/>
  <c r="E11" i="7"/>
  <c r="D11" i="7"/>
  <c r="E10" i="7"/>
  <c r="D10" i="7"/>
  <c r="E9" i="7"/>
  <c r="D9" i="7"/>
  <c r="C15" i="8"/>
  <c r="B15" i="8"/>
  <c r="C69" i="1" s="1"/>
  <c r="E14" i="8"/>
  <c r="E12" i="8"/>
  <c r="D12" i="8"/>
  <c r="E11" i="8"/>
  <c r="D11" i="8"/>
  <c r="E10" i="8"/>
  <c r="D10" i="8"/>
  <c r="E9" i="8"/>
  <c r="D9" i="8"/>
  <c r="C22" i="6"/>
  <c r="B22" i="6"/>
  <c r="C42" i="1" s="1"/>
  <c r="E21" i="6"/>
  <c r="D21" i="6"/>
  <c r="E20" i="6"/>
  <c r="D20" i="6"/>
  <c r="E19" i="6"/>
  <c r="D19" i="6"/>
  <c r="E10" i="6"/>
  <c r="D10" i="6"/>
  <c r="E9" i="6"/>
  <c r="D9" i="6"/>
  <c r="D9" i="5"/>
  <c r="G9" i="5"/>
  <c r="H9" i="5"/>
  <c r="H20" i="2" s="1"/>
  <c r="I9" i="5"/>
  <c r="J9" i="5"/>
  <c r="C9" i="5"/>
  <c r="K10" i="5"/>
  <c r="C27" i="1" s="1"/>
  <c r="G97" i="1" s="1"/>
  <c r="L10" i="5"/>
  <c r="K11" i="5"/>
  <c r="C28" i="1" s="1"/>
  <c r="L11" i="5"/>
  <c r="D28" i="1" s="1"/>
  <c r="K12" i="5"/>
  <c r="C29" i="1" s="1"/>
  <c r="L12" i="5"/>
  <c r="D29" i="1" s="1"/>
  <c r="K14" i="5"/>
  <c r="C31" i="1" s="1"/>
  <c r="L14" i="5"/>
  <c r="D31" i="1" s="1"/>
  <c r="K15" i="5"/>
  <c r="C32" i="1" s="1"/>
  <c r="L15" i="5"/>
  <c r="D32" i="1" s="1"/>
  <c r="K16" i="5"/>
  <c r="C33" i="1" s="1"/>
  <c r="L16" i="5"/>
  <c r="D33" i="1" s="1"/>
  <c r="K17" i="5"/>
  <c r="C34" i="1" s="1"/>
  <c r="L17" i="5"/>
  <c r="D34" i="1" s="1"/>
  <c r="K18" i="5"/>
  <c r="C35" i="1" s="1"/>
  <c r="L18" i="5"/>
  <c r="D35" i="1" s="1"/>
  <c r="K19" i="5"/>
  <c r="C36" i="1" s="1"/>
  <c r="L19" i="5"/>
  <c r="D36" i="1" s="1"/>
  <c r="K20" i="5"/>
  <c r="C37" i="1" s="1"/>
  <c r="D37" i="1"/>
  <c r="K21" i="5"/>
  <c r="C38" i="1" s="1"/>
  <c r="L21" i="5"/>
  <c r="D38" i="1" s="1"/>
  <c r="K22" i="5"/>
  <c r="C39" i="1" s="1"/>
  <c r="L22" i="5"/>
  <c r="D39" i="1" s="1"/>
  <c r="K23" i="5"/>
  <c r="C40" i="1" s="1"/>
  <c r="D40" i="1"/>
  <c r="K24" i="5"/>
  <c r="C41" i="1" s="1"/>
  <c r="L24" i="5"/>
  <c r="D41" i="1" s="1"/>
  <c r="K25" i="5"/>
  <c r="L25" i="5"/>
  <c r="C11" i="4"/>
  <c r="D24" i="1" s="1"/>
  <c r="C24" i="1"/>
  <c r="E10" i="4"/>
  <c r="D10" i="4"/>
  <c r="E9" i="4"/>
  <c r="D9" i="4"/>
  <c r="D20" i="1"/>
  <c r="C20" i="1"/>
  <c r="E12" i="3"/>
  <c r="D12" i="3"/>
  <c r="E10" i="3"/>
  <c r="D10" i="3"/>
  <c r="E9" i="2"/>
  <c r="D9" i="2"/>
  <c r="D18" i="1"/>
  <c r="L9" i="5" l="1"/>
  <c r="L13" i="5"/>
  <c r="E21" i="7"/>
  <c r="D27" i="1"/>
  <c r="K9" i="12"/>
  <c r="K8" i="12"/>
  <c r="K7" i="12"/>
  <c r="L15" i="9"/>
  <c r="K15" i="9"/>
  <c r="E15" i="8"/>
  <c r="E22" i="6"/>
  <c r="D42" i="1"/>
  <c r="F42" i="1" s="1"/>
  <c r="E11" i="4"/>
  <c r="E13" i="3"/>
  <c r="D69" i="1"/>
  <c r="D66" i="1" s="1"/>
  <c r="E29" i="2"/>
  <c r="C18" i="1"/>
  <c r="F18" i="1" s="1"/>
  <c r="D21" i="7"/>
  <c r="D15" i="8"/>
  <c r="D22" i="6"/>
  <c r="K13" i="5"/>
  <c r="K9" i="5"/>
  <c r="D11" i="4"/>
  <c r="D13" i="3"/>
  <c r="D29" i="2"/>
  <c r="E106" i="1"/>
  <c r="D97" i="1"/>
  <c r="D105" i="1" s="1"/>
  <c r="C97" i="1"/>
  <c r="C89" i="1"/>
  <c r="D76" i="1"/>
  <c r="D86" i="1" s="1"/>
  <c r="C76" i="1"/>
  <c r="C86" i="1" s="1"/>
  <c r="D70" i="1"/>
  <c r="C70" i="1"/>
  <c r="C66" i="1"/>
  <c r="D64" i="1"/>
  <c r="F64" i="1" s="1"/>
  <c r="D53" i="1"/>
  <c r="C53" i="1"/>
  <c r="D30" i="1"/>
  <c r="C30" i="1"/>
  <c r="C26" i="1" s="1"/>
  <c r="D21" i="1"/>
  <c r="C21" i="1"/>
  <c r="D17" i="1"/>
  <c r="D14" i="1"/>
  <c r="C14" i="1"/>
  <c r="F15" i="1"/>
  <c r="F16" i="1"/>
  <c r="F19" i="1"/>
  <c r="F20" i="1"/>
  <c r="F22" i="1"/>
  <c r="F23" i="1"/>
  <c r="F24" i="1"/>
  <c r="F28" i="1"/>
  <c r="F29" i="1"/>
  <c r="F31" i="1"/>
  <c r="F32" i="1"/>
  <c r="F33" i="1"/>
  <c r="F34" i="1"/>
  <c r="F35" i="1"/>
  <c r="F36" i="1"/>
  <c r="F37" i="1"/>
  <c r="F38" i="1"/>
  <c r="F39" i="1"/>
  <c r="F40" i="1"/>
  <c r="F41" i="1"/>
  <c r="F43" i="1"/>
  <c r="F44" i="1"/>
  <c r="F48" i="1"/>
  <c r="F49" i="1"/>
  <c r="F50" i="1"/>
  <c r="F54" i="1"/>
  <c r="F55" i="1"/>
  <c r="F56" i="1"/>
  <c r="F57" i="1"/>
  <c r="F58" i="1"/>
  <c r="F59" i="1"/>
  <c r="F61" i="1"/>
  <c r="F62" i="1"/>
  <c r="F63" i="1"/>
  <c r="F67" i="1"/>
  <c r="F68" i="1"/>
  <c r="F71" i="1"/>
  <c r="F72" i="1"/>
  <c r="F73" i="1"/>
  <c r="F77" i="1"/>
  <c r="F78" i="1"/>
  <c r="F79" i="1"/>
  <c r="F80" i="1"/>
  <c r="F81" i="1"/>
  <c r="F82" i="1"/>
  <c r="F83" i="1"/>
  <c r="F87" i="1"/>
  <c r="F90" i="1"/>
  <c r="F91" i="1"/>
  <c r="F92" i="1"/>
  <c r="F93" i="1"/>
  <c r="F94" i="1"/>
  <c r="F95" i="1"/>
  <c r="F96" i="1"/>
  <c r="F98" i="1"/>
  <c r="F99" i="1"/>
  <c r="F100" i="1"/>
  <c r="F101" i="1"/>
  <c r="F102" i="1"/>
  <c r="F103" i="1"/>
  <c r="F104" i="1"/>
  <c r="E15" i="1"/>
  <c r="E16" i="1"/>
  <c r="E19" i="1"/>
  <c r="E20" i="1"/>
  <c r="E22" i="1"/>
  <c r="E23" i="1"/>
  <c r="E24" i="1"/>
  <c r="E28" i="1"/>
  <c r="E29" i="1"/>
  <c r="E31" i="1"/>
  <c r="E32" i="1"/>
  <c r="E33" i="1"/>
  <c r="E34" i="1"/>
  <c r="E35" i="1"/>
  <c r="E36" i="1"/>
  <c r="E37" i="1"/>
  <c r="E38" i="1"/>
  <c r="E39" i="1"/>
  <c r="E40" i="1"/>
  <c r="E41" i="1"/>
  <c r="E43" i="1"/>
  <c r="E44" i="1"/>
  <c r="E48" i="1"/>
  <c r="E49" i="1"/>
  <c r="E50" i="1"/>
  <c r="E54" i="1"/>
  <c r="E55" i="1"/>
  <c r="E56" i="1"/>
  <c r="E57" i="1"/>
  <c r="E58" i="1"/>
  <c r="E59" i="1"/>
  <c r="E61" i="1"/>
  <c r="E62" i="1"/>
  <c r="E63" i="1"/>
  <c r="E67" i="1"/>
  <c r="E68" i="1"/>
  <c r="E71" i="1"/>
  <c r="E72" i="1"/>
  <c r="E73" i="1"/>
  <c r="E77" i="1"/>
  <c r="E78" i="1"/>
  <c r="E79" i="1"/>
  <c r="E80" i="1"/>
  <c r="E81" i="1"/>
  <c r="E82" i="1"/>
  <c r="E83" i="1"/>
  <c r="E87" i="1"/>
  <c r="E90" i="1"/>
  <c r="E91" i="1"/>
  <c r="E92" i="1"/>
  <c r="E93" i="1"/>
  <c r="E94" i="1"/>
  <c r="E95" i="1"/>
  <c r="E96" i="1"/>
  <c r="E98" i="1"/>
  <c r="E99" i="1"/>
  <c r="E100" i="1"/>
  <c r="E101" i="1"/>
  <c r="E102" i="1"/>
  <c r="E103" i="1"/>
  <c r="E104" i="1"/>
  <c r="H22" i="6" l="1"/>
  <c r="F27" i="1"/>
  <c r="H97" i="1"/>
  <c r="E27" i="1"/>
  <c r="E70" i="1"/>
  <c r="E108" i="1"/>
  <c r="F107" i="1"/>
  <c r="E97" i="1"/>
  <c r="E109" i="1"/>
  <c r="D74" i="1"/>
  <c r="F70" i="1"/>
  <c r="C74" i="1"/>
  <c r="F69" i="1"/>
  <c r="E69" i="1"/>
  <c r="F112" i="1"/>
  <c r="E111" i="1"/>
  <c r="E110" i="1"/>
  <c r="F109" i="1"/>
  <c r="F108" i="1"/>
  <c r="E107" i="1"/>
  <c r="D26" i="1"/>
  <c r="E26" i="1" s="1"/>
  <c r="E42" i="1"/>
  <c r="E21" i="1"/>
  <c r="C17" i="1"/>
  <c r="C13" i="1" s="1"/>
  <c r="E18" i="1"/>
  <c r="F97" i="1"/>
  <c r="E112" i="1"/>
  <c r="F111" i="1"/>
  <c r="F110" i="1"/>
  <c r="E89" i="1"/>
  <c r="F89" i="1"/>
  <c r="F106" i="1"/>
  <c r="E76" i="1"/>
  <c r="E64" i="1"/>
  <c r="E30" i="1"/>
  <c r="F30" i="1"/>
  <c r="D13" i="1"/>
  <c r="F53" i="1"/>
  <c r="E53" i="1"/>
  <c r="F86" i="1"/>
  <c r="E86" i="1"/>
  <c r="E66" i="1"/>
  <c r="F66" i="1"/>
  <c r="E14" i="1"/>
  <c r="F14" i="1"/>
  <c r="F76" i="1"/>
  <c r="C25" i="1"/>
  <c r="F21" i="1"/>
  <c r="E74" i="1" l="1"/>
  <c r="F74" i="1"/>
  <c r="D25" i="1"/>
  <c r="F25" i="1" s="1"/>
  <c r="F105" i="1"/>
  <c r="F26" i="1"/>
  <c r="F17" i="1"/>
  <c r="E17" i="1"/>
  <c r="E105" i="1"/>
  <c r="F13" i="1"/>
  <c r="C45" i="1"/>
  <c r="E13" i="1"/>
  <c r="E25" i="1" l="1"/>
  <c r="D45" i="1"/>
  <c r="D85" i="1" s="1"/>
  <c r="C85" i="1"/>
  <c r="F45" i="1" l="1"/>
  <c r="E45" i="1"/>
  <c r="E85" i="1"/>
  <c r="F51" i="1"/>
  <c r="F85" i="1"/>
  <c r="E51" i="1" l="1"/>
</calcChain>
</file>

<file path=xl/sharedStrings.xml><?xml version="1.0" encoding="utf-8"?>
<sst xmlns="http://schemas.openxmlformats.org/spreadsheetml/2006/main" count="432" uniqueCount="248">
  <si>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</si>
  <si>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</si>
  <si>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</si>
  <si>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</si>
  <si>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</si>
  <si>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</si>
  <si>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</si>
  <si>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</si>
  <si>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</si>
  <si>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</si>
  <si>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</si>
  <si>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</si>
  <si>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</si>
  <si>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</si>
  <si>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</si>
  <si>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</si>
  <si>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</si>
  <si>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</si>
  <si>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</si>
  <si>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</si>
  <si>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</si>
  <si>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</si>
  <si>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</si>
  <si>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</si>
  <si>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</si>
  <si>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</si>
  <si>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</si>
  <si>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</si>
  <si>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</si>
  <si>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</si>
  <si>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</si>
  <si>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</si>
  <si>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</si>
  <si>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</si>
  <si>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</si>
  <si>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</si>
  <si>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</si>
  <si>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</si>
  <si>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</si>
  <si>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</si>
  <si>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</si>
  <si>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</si>
  <si>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</si>
  <si>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</si>
  <si>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</si>
  <si>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</si>
  <si>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</si>
  <si>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</si>
  <si>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</si>
  <si>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</si>
  <si>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</si>
  <si>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</si>
  <si>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</si>
  <si>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</si>
  <si>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</si>
  <si>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</si>
  <si>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</si>
  <si>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</si>
  <si>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</si>
  <si>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</si>
  <si>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</si>
  <si>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</si>
  <si>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</si>
  <si>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</si>
  <si>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</si>
  <si>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</si>
  <si>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</si>
  <si>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</si>
  <si>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</si>
  <si>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</si>
  <si>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</si>
  <si>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</si>
  <si>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</si>
  <si>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</si>
  <si>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</si>
  <si>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</si>
  <si>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</si>
  <si>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</si>
  <si>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</si>
  <si>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</si>
  <si>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</si>
  <si>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</si>
  <si>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</si>
  <si>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</si>
  <si>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</si>
  <si>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</si>
  <si>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</si>
  <si>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</si>
  <si>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</si>
  <si>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</si>
  <si>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</si>
  <si>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</si>
  <si>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</si>
  <si>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</si>
  <si>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</si>
  <si>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</si>
  <si>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</si>
  <si>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</si>
  <si>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</si>
  <si>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</si>
  <si>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</si>
  <si>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</si>
  <si>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</si>
  <si>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</si>
  <si>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</si>
  <si>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</si>
  <si>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</si>
  <si>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</si>
  <si>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</si>
  <si>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</si>
  <si>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</si>
  <si>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</si>
  <si>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</si>
  <si>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</si>
  <si>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Директор підприємства</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</si>
  <si>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</si>
  <si>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</si>
  <si>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</si>
  <si>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</si>
  <si>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</si>
  <si>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</si>
  <si>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</si>
  <si>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</si>
  <si>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</si>
  <si>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</si>
  <si>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</si>
  <si>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</si>
  <si>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</si>
  <si>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</si>
  <si>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</si>
  <si>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</si>
  <si>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</si>
  <si>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</si>
  <si>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</si>
  <si>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</si>
  <si>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</si>
  <si>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</si>
  <si>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</si>
  <si>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</si>
  <si>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</si>
  <si>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</si>
  <si>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</si>
  <si>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</si>
  <si>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</si>
  <si>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Кількість, од.</t>
  </si>
  <si>
    <t>Ціна за одиницю, тис.грн.</t>
  </si>
  <si>
    <t>Вартість, тис.грн.</t>
  </si>
  <si>
    <t>Джрело коштів для придбання</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</si>
  <si>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</si>
  <si>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</si>
  <si>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</si>
  <si>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</si>
  <si>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</si>
  <si>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</si>
  <si>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</si>
  <si>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</si>
  <si>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</si>
  <si>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</si>
  <si>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</si>
  <si>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</si>
  <si>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</si>
  <si>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</si>
  <si>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</si>
  <si>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</si>
  <si>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</si>
  <si>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</si>
  <si>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</si>
  <si>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</si>
  <si>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</si>
  <si>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</si>
  <si>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</si>
  <si>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</si>
  <si>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</si>
  <si>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</si>
  <si>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</si>
  <si>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</si>
  <si>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</si>
  <si>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Керівник</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</si>
  <si>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</si>
  <si>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</si>
  <si>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</si>
  <si>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</si>
  <si>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</si>
  <si>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</si>
  <si>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</si>
  <si>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</si>
  <si>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</si>
  <si>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</si>
  <si>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Бюджет Запорізької міської територіальної громади:</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</si>
  <si>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</si>
  <si>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</si>
  <si>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</si>
  <si>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</si>
  <si>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 xml:space="preserve">Паливно-мастильні матеріали </t>
  </si>
  <si>
    <t>Оплата комунальних послуг та енергоносіїв</t>
  </si>
  <si>
    <t>Інші операційні витрати (відшкодування вартості                 пільгових ліків, інсулінів)</t>
  </si>
  <si>
    <t xml:space="preserve">Безоплатне отримання активів: </t>
  </si>
  <si>
    <t>Предмети, матеріали та інвентар</t>
  </si>
  <si>
    <t xml:space="preserve">Будівельні матеріали </t>
  </si>
  <si>
    <t>Господарськи товари</t>
  </si>
  <si>
    <t>Інші операційні витрати (відшкодування вартості пільгових ліків, інсулінів)</t>
  </si>
  <si>
    <t>Благодійний грант  від Представництва "ПРОДЖЕКТ ХОУП-ЗЕ ПІПЛ-ТУ ПІПЛ ХЕЛС  ФАУНДЕЙШН ІНК в Україні  для "Посилення кадрового потенціалу" (збільшення кількості медичних пацієнтів)</t>
  </si>
  <si>
    <t xml:space="preserve">Дохід від нарахування  відсотків банком на залишок коштів НСЗУ по рахунку на кінець звітного періоду </t>
  </si>
  <si>
    <t xml:space="preserve">Дохід від вибуття ОЗ і  НА </t>
  </si>
  <si>
    <t>Дохід за рахунок  зданого металобрухту від списаних основних засобів та необоротних активів</t>
  </si>
  <si>
    <t>Інші  операційні витрати</t>
  </si>
  <si>
    <t>Видатки на відрядження</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</si>
  <si>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</si>
  <si>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</si>
  <si>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</si>
  <si>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</si>
  <si>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</si>
  <si>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</si>
  <si>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</si>
  <si>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</si>
  <si>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</si>
  <si>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</si>
  <si>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Відшкодування вартості пільгових ліків, інсулінів</t>
  </si>
  <si>
    <t>Інші витрати</t>
  </si>
  <si>
    <t xml:space="preserve"> Медикаменти та перев'язувальні матеріали</t>
  </si>
  <si>
    <t>Паливно-мастильні матеріали</t>
  </si>
  <si>
    <t>Ольга САРАНА</t>
  </si>
  <si>
    <t>КНП "Центр первинної медико-санітарної допомоги №2"</t>
  </si>
  <si>
    <t>КНП "Центр первиинної  медико-санітарної допомги №2"</t>
  </si>
  <si>
    <t>Безоплатне отримання</t>
  </si>
  <si>
    <t>Найменування                   основного засобу</t>
  </si>
  <si>
    <t>Світлана ШКАЛІКОВА</t>
  </si>
  <si>
    <t xml:space="preserve">Світлана ШКАЛІКОВА </t>
  </si>
  <si>
    <t>квітень</t>
  </si>
  <si>
    <t>травень</t>
  </si>
  <si>
    <t>червень</t>
  </si>
  <si>
    <t xml:space="preserve"> комунального некомерційного підприємства "Центр первинної медико-санітарної допомоги № 2"</t>
  </si>
  <si>
    <t xml:space="preserve">                                                                       КНП "Центр перинної медико-санітарої допомоги №2"</t>
  </si>
  <si>
    <t>серпень</t>
  </si>
  <si>
    <t>вересень</t>
  </si>
  <si>
    <t>липень</t>
  </si>
  <si>
    <t>жовтень</t>
  </si>
  <si>
    <t>листопад</t>
  </si>
  <si>
    <t>грудень</t>
  </si>
  <si>
    <t>Ремонт (приміщень,обладнання)</t>
  </si>
  <si>
    <t>Благодійна допомога від юридичних осіб</t>
  </si>
  <si>
    <t>Середньомісячна заробітна плата медичних працівників за 1 квартал 2024 року</t>
  </si>
  <si>
    <t xml:space="preserve">Концентратор кисню для домашнього використання </t>
  </si>
  <si>
    <t>за  1 квартал 2024 рік</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</si>
  <si>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</si>
  <si>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перевірка</t>
  </si>
  <si>
    <t>перевірка факту з таб 4</t>
  </si>
  <si>
    <t>тількі кошти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</si>
</sst>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2"/>
      <color indexed="8"/>
      <name val="Times New Roman"/>
      <family val="1"/>
      <charset val="204"/>
    </font>
    <font>
      <sz val="11"/>
      <color theme="1"/>
      <name val="Calibri"/>
      <family val="2"/>
      <scheme val="minor"/>
    </font>
    <font>
      <sz val="11"/>
      <name val="Times New Roman"/>
      <family val="1"/>
      <charset val="204"/>
    </font>
    <font>
      <sz val="13.5"/>
      <color theme="1"/>
      <name val="Times New Roman"/>
      <family val="1"/>
      <charset val="204"/>
    </font>
    <font>
      <sz val="12"/>
      <color rgb="FF0000FF"/>
      <name val="Times New Roman"/>
      <family val="1"/>
      <charset val="204"/>
    </font>
    <font>
      <u/>
      <sz val="13.5"/>
      <name val="Times New Roman"/>
      <family val="1"/>
      <charset val="204"/>
    </font>
    <font>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rgb="FFFFFFFF"/>
      </patternFill>
    </fill>
    <fill>
      <patternFill patternType="solid">
        <fgColor rgb="FF99FFCC"/>
        <bgColor indexed="64"/>
      </patternFill>
    </fill>
    <fill>
      <patternFill patternType="solid">
        <fgColor rgb="FFFFCCFF"/>
        <bgColor indexed="64"/>
      </patternFill>
    </fill>
    <fill>
      <patternFill patternType="solid">
        <fgColor rgb="FF66FF66"/>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right/>
      <top style="thin">
        <color indexed="64"/>
      </top>
      <bottom/>
      <diagonal/>
    </border>
    <border>
      <left style="thin">
        <color indexed="64"/>
      </left>
      <right style="thin">
        <color indexed="64"/>
      </right>
      <top style="thin">
        <color rgb="FF000000"/>
      </top>
      <bottom style="thin">
        <color indexed="64"/>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19">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0" borderId="17" xfId="1" applyFont="1" applyBorder="1" applyAlignment="1">
      <alignment horizontal="center"/>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6" fillId="3" borderId="17" xfId="1" applyFont="1" applyFill="1" applyBorder="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7" fillId="3" borderId="0" xfId="6" applyFont="1" applyFill="1" applyAlignment="1">
      <alignment horizontal="center"/>
    </xf>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7" fillId="2" borderId="0" xfId="6" applyFont="1" applyFill="1" applyAlignment="1">
      <alignment horizontal="left"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23" fillId="0" borderId="2" xfId="0" applyFont="1" applyBorder="1" applyAlignment="1">
      <alignment vertical="center"/>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165" fontId="20" fillId="0" borderId="2" xfId="0" applyNumberFormat="1" applyFont="1" applyBorder="1" applyAlignment="1">
      <alignment horizontal="center"/>
    </xf>
    <xf numFmtId="0" fontId="20" fillId="0" borderId="0" xfId="0" applyFont="1" applyAlignment="1">
      <alignment horizontal="center"/>
    </xf>
    <xf numFmtId="0" fontId="20" fillId="0" borderId="7" xfId="0" applyFont="1" applyBorder="1" applyAlignment="1">
      <alignment horizontal="center" vertical="center"/>
    </xf>
    <xf numFmtId="0" fontId="19" fillId="0" borderId="0" xfId="0" applyFont="1" applyAlignment="1">
      <alignment horizontal="center"/>
    </xf>
    <xf numFmtId="0" fontId="20" fillId="2" borderId="0" xfId="6" applyFont="1" applyFill="1" applyAlignment="1">
      <alignment horizontal="center"/>
    </xf>
    <xf numFmtId="0" fontId="7" fillId="3" borderId="0" xfId="6" applyFont="1" applyFill="1" applyAlignment="1">
      <alignment horizontal="center"/>
    </xf>
    <xf numFmtId="0" fontId="25" fillId="0" borderId="2" xfId="0" applyFont="1" applyBorder="1" applyAlignment="1">
      <alignment wrapText="1"/>
    </xf>
    <xf numFmtId="0" fontId="20" fillId="0" borderId="2" xfId="0" applyFont="1" applyBorder="1" applyAlignment="1">
      <alignment wrapText="1"/>
    </xf>
    <xf numFmtId="0" fontId="8" fillId="4" borderId="12" xfId="5" applyFont="1" applyFill="1" applyBorder="1" applyAlignment="1">
      <alignment horizontal="left" vertical="center" wrapText="1"/>
    </xf>
    <xf numFmtId="0" fontId="8" fillId="0" borderId="2" xfId="0" applyFont="1" applyBorder="1" applyAlignment="1">
      <alignment wrapText="1"/>
    </xf>
    <xf numFmtId="0" fontId="20" fillId="0" borderId="2" xfId="0" applyFont="1" applyFill="1" applyBorder="1" applyAlignment="1">
      <alignment wrapText="1"/>
    </xf>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6"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164" fontId="25" fillId="0" borderId="2" xfId="0" applyNumberFormat="1" applyFont="1" applyBorder="1" applyAlignment="1">
      <alignment horizontal="center"/>
    </xf>
    <xf numFmtId="165" fontId="25" fillId="0" borderId="2" xfId="0" applyNumberFormat="1" applyFont="1" applyBorder="1" applyAlignment="1">
      <alignment horizontal="center"/>
    </xf>
    <xf numFmtId="0" fontId="20" fillId="0" borderId="0" xfId="0" applyFont="1" applyBorder="1"/>
    <xf numFmtId="164" fontId="20" fillId="0" borderId="0" xfId="0" applyNumberFormat="1" applyFont="1" applyBorder="1" applyAlignment="1">
      <alignment horizontal="center"/>
    </xf>
    <xf numFmtId="0" fontId="19" fillId="0" borderId="0" xfId="0" applyFont="1"/>
    <xf numFmtId="0" fontId="28" fillId="3" borderId="0" xfId="6" applyFont="1" applyFill="1"/>
    <xf numFmtId="0" fontId="28" fillId="3" borderId="1" xfId="6" applyFont="1" applyFill="1" applyBorder="1" applyAlignment="1">
      <alignment horizontal="center"/>
    </xf>
    <xf numFmtId="0" fontId="28" fillId="3" borderId="0" xfId="6" applyFont="1" applyFill="1" applyAlignment="1">
      <alignment horizontal="center"/>
    </xf>
    <xf numFmtId="0" fontId="0" fillId="0" borderId="0" xfId="0" applyFont="1"/>
    <xf numFmtId="0" fontId="0" fillId="0" borderId="1" xfId="0" applyFont="1" applyBorder="1"/>
    <xf numFmtId="0" fontId="27" fillId="0" borderId="0" xfId="0" applyFont="1"/>
    <xf numFmtId="0" fontId="29" fillId="2" borderId="0" xfId="6" applyFont="1" applyFill="1"/>
    <xf numFmtId="164" fontId="20" fillId="2" borderId="2" xfId="6" applyNumberFormat="1" applyFont="1" applyFill="1" applyBorder="1" applyAlignment="1">
      <alignment horizontal="center" vertical="center"/>
    </xf>
    <xf numFmtId="0" fontId="19" fillId="0" borderId="1" xfId="0" applyFont="1" applyBorder="1"/>
    <xf numFmtId="0" fontId="28" fillId="3" borderId="1" xfId="6" applyFont="1" applyFill="1" applyBorder="1"/>
    <xf numFmtId="0" fontId="29" fillId="0" borderId="0" xfId="6" applyFont="1"/>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20" fillId="0" borderId="7" xfId="0" applyFont="1" applyBorder="1" applyAlignment="1">
      <alignment horizontal="center" vertical="center" wrapText="1"/>
    </xf>
    <xf numFmtId="0" fontId="19" fillId="0" borderId="0" xfId="0" applyFont="1" applyAlignment="1">
      <alignment wrapText="1"/>
    </xf>
    <xf numFmtId="164" fontId="0" fillId="0" borderId="0" xfId="0" applyNumberFormat="1"/>
    <xf numFmtId="164" fontId="4" fillId="2" borderId="0" xfId="1" applyNumberFormat="1" applyFont="1" applyFill="1"/>
    <xf numFmtId="0" fontId="19" fillId="0" borderId="0" xfId="0" applyFont="1" applyAlignment="1">
      <alignment horizontal="left" vertical="center" wrapText="1"/>
    </xf>
    <xf numFmtId="0" fontId="28" fillId="0" borderId="0" xfId="1" applyFont="1"/>
    <xf numFmtId="0" fontId="28" fillId="3" borderId="0" xfId="1" applyFont="1" applyFill="1"/>
    <xf numFmtId="0" fontId="7" fillId="3" borderId="0" xfId="1" applyFont="1" applyFill="1" applyAlignment="1">
      <alignment horizontal="center" vertical="top"/>
    </xf>
    <xf numFmtId="164" fontId="8" fillId="0" borderId="2" xfId="0" applyNumberFormat="1" applyFont="1" applyFill="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Alignment="1">
      <alignment horizontal="center" wrapText="1"/>
    </xf>
    <xf numFmtId="0" fontId="7" fillId="3" borderId="0" xfId="6" applyFont="1" applyFill="1" applyAlignment="1">
      <alignment horizontal="center" vertical="top"/>
    </xf>
    <xf numFmtId="0" fontId="7" fillId="0" borderId="0" xfId="6" applyFont="1" applyAlignment="1">
      <alignment horizontal="center" vertical="top"/>
    </xf>
    <xf numFmtId="0" fontId="19" fillId="0" borderId="0" xfId="0" applyFont="1" applyAlignment="1">
      <alignment vertical="top"/>
    </xf>
    <xf numFmtId="164" fontId="20" fillId="0" borderId="2" xfId="0" applyNumberFormat="1" applyFont="1" applyFill="1" applyBorder="1" applyAlignment="1">
      <alignment horizontal="center"/>
    </xf>
    <xf numFmtId="0" fontId="20" fillId="0" borderId="0" xfId="0" applyFont="1" applyAlignment="1">
      <alignment wrapText="1"/>
    </xf>
    <xf numFmtId="0" fontId="8" fillId="0" borderId="2" xfId="0" applyFont="1" applyFill="1" applyBorder="1" applyAlignment="1">
      <alignment horizontal="center" vertical="center" wrapText="1"/>
    </xf>
    <xf numFmtId="0" fontId="8" fillId="0" borderId="8" xfId="0" applyFont="1" applyBorder="1" applyAlignment="1">
      <alignment vertical="top" wrapText="1"/>
    </xf>
    <xf numFmtId="164" fontId="19" fillId="0" borderId="0" xfId="0" applyNumberFormat="1" applyFont="1"/>
    <xf numFmtId="0" fontId="0" fillId="0" borderId="0" xfId="0" applyFill="1"/>
    <xf numFmtId="0" fontId="8" fillId="2" borderId="2" xfId="0" applyFont="1" applyFill="1" applyBorder="1" applyAlignment="1">
      <alignment horizontal="center" vertical="center" wrapText="1"/>
    </xf>
    <xf numFmtId="164" fontId="8" fillId="2" borderId="5" xfId="0" applyNumberFormat="1" applyFont="1" applyFill="1" applyBorder="1" applyAlignment="1">
      <alignment horizontal="center" vertical="center" wrapText="1"/>
    </xf>
    <xf numFmtId="164" fontId="8" fillId="2" borderId="4" xfId="0" applyNumberFormat="1"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2" xfId="0" applyNumberFormat="1" applyFont="1" applyFill="1" applyBorder="1" applyAlignment="1">
      <alignment horizontal="center" vertical="center" wrapText="1"/>
    </xf>
    <xf numFmtId="164" fontId="20" fillId="2" borderId="2" xfId="0" applyNumberFormat="1" applyFont="1" applyFill="1" applyBorder="1" applyAlignment="1">
      <alignment horizontal="center"/>
    </xf>
    <xf numFmtId="165" fontId="20" fillId="2" borderId="2" xfId="0" applyNumberFormat="1" applyFont="1" applyFill="1" applyBorder="1" applyAlignment="1">
      <alignment horizontal="center"/>
    </xf>
    <xf numFmtId="0" fontId="5" fillId="2" borderId="0" xfId="1" applyFont="1" applyFill="1" applyAlignment="1">
      <alignment horizontal="center"/>
    </xf>
    <xf numFmtId="164" fontId="10" fillId="2" borderId="2" xfId="1" applyNumberFormat="1" applyFont="1" applyFill="1" applyBorder="1" applyAlignment="1">
      <alignment horizontal="center" vertical="center" wrapText="1"/>
    </xf>
    <xf numFmtId="164" fontId="8" fillId="5" borderId="2" xfId="1" applyNumberFormat="1" applyFont="1" applyFill="1" applyBorder="1" applyAlignment="1">
      <alignment horizontal="center" vertical="center" wrapText="1"/>
    </xf>
    <xf numFmtId="165" fontId="8" fillId="5" borderId="2" xfId="1" applyNumberFormat="1"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64" fontId="10" fillId="2" borderId="10" xfId="0" applyNumberFormat="1" applyFont="1" applyFill="1" applyBorder="1" applyAlignment="1">
      <alignment horizontal="center" vertical="center" wrapText="1"/>
    </xf>
    <xf numFmtId="164" fontId="10" fillId="2" borderId="13" xfId="0" applyNumberFormat="1" applyFont="1" applyFill="1" applyBorder="1" applyAlignment="1">
      <alignment horizontal="center" vertical="center" wrapText="1"/>
    </xf>
    <xf numFmtId="0" fontId="10" fillId="2" borderId="13" xfId="0" applyFont="1" applyFill="1" applyBorder="1" applyAlignment="1">
      <alignment horizontal="center" vertical="center" wrapText="1"/>
    </xf>
    <xf numFmtId="164" fontId="8" fillId="2" borderId="13" xfId="0" applyNumberFormat="1" applyFont="1" applyFill="1" applyBorder="1" applyAlignment="1">
      <alignment horizontal="center" vertical="center" wrapText="1"/>
    </xf>
    <xf numFmtId="164" fontId="30" fillId="2" borderId="13" xfId="0" applyNumberFormat="1" applyFont="1" applyFill="1" applyBorder="1" applyAlignment="1">
      <alignment horizontal="center" vertical="center" wrapText="1"/>
    </xf>
    <xf numFmtId="166" fontId="8" fillId="2" borderId="6" xfId="0" applyNumberFormat="1" applyFont="1" applyFill="1" applyBorder="1" applyAlignment="1">
      <alignment horizontal="center" vertical="center" wrapText="1"/>
    </xf>
    <xf numFmtId="3" fontId="20" fillId="2" borderId="2" xfId="0" applyNumberFormat="1" applyFont="1" applyFill="1" applyBorder="1" applyAlignment="1">
      <alignment horizontal="center"/>
    </xf>
    <xf numFmtId="0" fontId="20" fillId="2" borderId="2" xfId="0"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64" fontId="10" fillId="5" borderId="2" xfId="1" applyNumberFormat="1" applyFont="1" applyFill="1" applyBorder="1" applyAlignment="1">
      <alignment horizontal="center" vertical="center" wrapText="1"/>
    </xf>
    <xf numFmtId="165" fontId="10" fillId="5" borderId="2" xfId="1" applyNumberFormat="1" applyFont="1" applyFill="1" applyBorder="1" applyAlignment="1">
      <alignment horizontal="center" vertical="center" wrapText="1"/>
    </xf>
    <xf numFmtId="0" fontId="8" fillId="3" borderId="25" xfId="6" applyFont="1" applyFill="1" applyBorder="1" applyAlignment="1">
      <alignment horizontal="center" vertical="center" wrapText="1"/>
    </xf>
    <xf numFmtId="4" fontId="0" fillId="0" borderId="0" xfId="0" applyNumberFormat="1"/>
    <xf numFmtId="164" fontId="20" fillId="0" borderId="2" xfId="6" applyNumberFormat="1" applyFont="1" applyFill="1" applyBorder="1" applyAlignment="1">
      <alignment horizontal="center" vertical="center"/>
    </xf>
    <xf numFmtId="0" fontId="21" fillId="2" borderId="0" xfId="0" applyFont="1" applyFill="1" applyAlignment="1">
      <alignment horizontal="center" vertical="center" wrapText="1"/>
    </xf>
    <xf numFmtId="0" fontId="0" fillId="2" borderId="0" xfId="0" applyFill="1"/>
    <xf numFmtId="0" fontId="0" fillId="2" borderId="0" xfId="0" applyFont="1" applyFill="1"/>
    <xf numFmtId="164" fontId="0" fillId="2" borderId="0" xfId="0" applyNumberFormat="1" applyFill="1"/>
    <xf numFmtId="0" fontId="20" fillId="2" borderId="0" xfId="0" applyFont="1" applyFill="1" applyBorder="1" applyAlignment="1">
      <alignment horizontal="center" vertical="center" wrapText="1"/>
    </xf>
    <xf numFmtId="4" fontId="20" fillId="2" borderId="0" xfId="0"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0" fontId="20" fillId="0" borderId="12" xfId="0" applyFont="1" applyBorder="1" applyAlignment="1">
      <alignment wrapText="1"/>
    </xf>
    <xf numFmtId="164" fontId="0" fillId="2" borderId="0" xfId="0" applyNumberFormat="1" applyFont="1" applyFill="1"/>
    <xf numFmtId="0" fontId="20" fillId="2" borderId="2" xfId="0" applyFont="1" applyFill="1" applyBorder="1"/>
    <xf numFmtId="164" fontId="8" fillId="2" borderId="6" xfId="0" applyNumberFormat="1" applyFont="1" applyFill="1" applyBorder="1" applyAlignment="1">
      <alignment horizontal="center" vertical="center" wrapText="1"/>
    </xf>
    <xf numFmtId="164" fontId="8" fillId="2" borderId="7"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2" xfId="0" applyFont="1" applyFill="1" applyBorder="1" applyAlignment="1">
      <alignment horizontal="left" vertical="center" wrapText="1"/>
    </xf>
    <xf numFmtId="0" fontId="20" fillId="0" borderId="0" xfId="0" applyFont="1" applyFill="1" applyBorder="1" applyAlignment="1">
      <alignment horizontal="left" vertical="center"/>
    </xf>
    <xf numFmtId="0" fontId="8" fillId="0" borderId="0" xfId="4" applyFont="1" applyFill="1" applyBorder="1" applyAlignment="1">
      <alignment horizontal="center" vertical="center" wrapText="1"/>
    </xf>
    <xf numFmtId="164" fontId="20" fillId="6" borderId="2" xfId="0" applyNumberFormat="1" applyFont="1" applyFill="1" applyBorder="1" applyAlignment="1">
      <alignment horizontal="center"/>
    </xf>
    <xf numFmtId="0" fontId="20" fillId="0" borderId="2" xfId="0" applyFont="1" applyFill="1" applyBorder="1" applyAlignment="1">
      <alignment horizontal="left" wrapText="1"/>
    </xf>
    <xf numFmtId="0" fontId="8" fillId="0" borderId="2" xfId="6" applyFont="1" applyFill="1" applyBorder="1" applyAlignment="1">
      <alignment horizontal="center" wrapText="1"/>
    </xf>
    <xf numFmtId="166" fontId="8" fillId="0" borderId="2" xfId="6" applyNumberFormat="1" applyFont="1" applyFill="1" applyBorder="1" applyAlignment="1">
      <alignment horizontal="left" wrapText="1" indent="3"/>
    </xf>
    <xf numFmtId="164" fontId="10" fillId="0" borderId="2" xfId="0" applyNumberFormat="1"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4" fontId="20" fillId="0" borderId="24" xfId="0" applyNumberFormat="1" applyFont="1" applyFill="1" applyBorder="1" applyAlignment="1">
      <alignment horizontal="center" vertical="center" wrapText="1"/>
    </xf>
    <xf numFmtId="4" fontId="20" fillId="2" borderId="24"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164" fontId="32" fillId="8" borderId="0" xfId="0" applyNumberFormat="1" applyFont="1" applyFill="1" applyAlignment="1">
      <alignment wrapText="1"/>
    </xf>
    <xf numFmtId="164" fontId="0" fillId="8" borderId="0" xfId="0" applyNumberFormat="1" applyFill="1"/>
    <xf numFmtId="0" fontId="29" fillId="2" borderId="0" xfId="1" applyFont="1" applyFill="1"/>
    <xf numFmtId="0" fontId="29" fillId="0" borderId="0" xfId="1" applyFont="1"/>
    <xf numFmtId="0" fontId="23" fillId="2" borderId="0" xfId="1" applyFont="1" applyFill="1"/>
    <xf numFmtId="166" fontId="8"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xf>
    <xf numFmtId="0" fontId="20" fillId="2" borderId="2" xfId="0" applyFont="1" applyFill="1" applyBorder="1" applyAlignment="1">
      <alignment horizontal="left" wrapText="1"/>
    </xf>
    <xf numFmtId="0" fontId="8" fillId="5" borderId="2" xfId="6" applyFont="1" applyFill="1" applyBorder="1" applyAlignment="1">
      <alignment horizontal="center" wrapText="1"/>
    </xf>
    <xf numFmtId="166" fontId="8" fillId="5" borderId="2" xfId="6" applyNumberFormat="1" applyFont="1" applyFill="1" applyBorder="1" applyAlignment="1">
      <alignment horizontal="left" wrapText="1" indent="3"/>
    </xf>
    <xf numFmtId="164" fontId="8" fillId="2" borderId="2" xfId="5" applyNumberFormat="1" applyFont="1" applyFill="1" applyBorder="1" applyAlignment="1">
      <alignment horizontal="center" vertical="center" wrapText="1"/>
    </xf>
    <xf numFmtId="0" fontId="8" fillId="2" borderId="2" xfId="5" applyFont="1" applyFill="1" applyBorder="1" applyAlignment="1">
      <alignment horizontal="center" vertical="center" wrapText="1"/>
    </xf>
    <xf numFmtId="164" fontId="10" fillId="2" borderId="3" xfId="0" applyNumberFormat="1" applyFont="1" applyFill="1" applyBorder="1" applyAlignment="1">
      <alignment horizontal="center" vertical="center" wrapText="1"/>
    </xf>
    <xf numFmtId="4" fontId="10" fillId="2" borderId="5" xfId="0" applyNumberFormat="1"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164" fontId="10" fillId="2" borderId="7" xfId="0" applyNumberFormat="1" applyFont="1" applyFill="1" applyBorder="1" applyAlignment="1">
      <alignment horizontal="center" vertical="center" wrapText="1"/>
    </xf>
    <xf numFmtId="164" fontId="8" fillId="2" borderId="16" xfId="0" applyNumberFormat="1" applyFont="1" applyFill="1" applyBorder="1" applyAlignment="1">
      <alignment horizontal="center" vertical="center" wrapText="1"/>
    </xf>
    <xf numFmtId="0" fontId="28" fillId="0" borderId="17" xfId="1" applyFont="1" applyBorder="1" applyAlignment="1">
      <alignment horizontal="center"/>
    </xf>
    <xf numFmtId="0" fontId="28" fillId="0" borderId="0" xfId="1" applyFont="1" applyAlignment="1">
      <alignment horizontal="center"/>
    </xf>
    <xf numFmtId="0" fontId="28" fillId="3" borderId="17" xfId="1" applyFont="1" applyFill="1" applyBorder="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1" fillId="5" borderId="0" xfId="1" applyFont="1" applyFill="1" applyBorder="1" applyAlignment="1">
      <alignment horizontal="center"/>
    </xf>
    <xf numFmtId="0" fontId="6" fillId="5"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32" fillId="7" borderId="0" xfId="0" applyFont="1" applyFill="1" applyAlignment="1">
      <alignment wrapText="1"/>
    </xf>
    <xf numFmtId="0" fontId="0" fillId="0" borderId="0" xfId="0" applyAlignment="1"/>
    <xf numFmtId="0" fontId="20" fillId="0" borderId="1" xfId="0" applyFont="1" applyBorder="1" applyAlignment="1">
      <alignment horizontal="center"/>
    </xf>
    <xf numFmtId="0" fontId="28" fillId="3" borderId="17" xfId="6" applyFont="1" applyFill="1" applyBorder="1" applyAlignment="1">
      <alignment horizontal="center"/>
    </xf>
    <xf numFmtId="0" fontId="7" fillId="0" borderId="0" xfId="6" applyFont="1" applyAlignment="1">
      <alignment horizontal="center"/>
    </xf>
    <xf numFmtId="0" fontId="11" fillId="5" borderId="4" xfId="1" applyFont="1" applyFill="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3" fillId="0" borderId="0" xfId="0" applyFont="1" applyAlignment="1">
      <alignment horizontal="center"/>
    </xf>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19" fillId="0" borderId="0" xfId="0" applyFont="1" applyAlignment="1">
      <alignment horizontal="center"/>
    </xf>
    <xf numFmtId="0" fontId="21"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7" fillId="0" borderId="0" xfId="6" applyFont="1" applyAlignment="1">
      <alignment horizontal="center" vertical="top"/>
    </xf>
    <xf numFmtId="0" fontId="23" fillId="0" borderId="0" xfId="0" applyFont="1" applyAlignment="1">
      <alignment horizontal="center" vertical="top"/>
    </xf>
    <xf numFmtId="0" fontId="20" fillId="0" borderId="0" xfId="0" applyFont="1" applyFill="1" applyAlignment="1">
      <alignment horizontal="center" wrapText="1"/>
    </xf>
    <xf numFmtId="0" fontId="11" fillId="0" borderId="4" xfId="1" applyFont="1" applyFill="1" applyBorder="1" applyAlignment="1">
      <alignment horizontal="center" vertical="center" wrapText="1"/>
    </xf>
    <xf numFmtId="0" fontId="20" fillId="2" borderId="0" xfId="6" applyFont="1" applyFill="1" applyAlignment="1">
      <alignment horizontal="center"/>
    </xf>
    <xf numFmtId="0" fontId="7" fillId="3" borderId="0" xfId="6" applyFont="1" applyFill="1" applyAlignment="1">
      <alignment horizontal="center"/>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19" fillId="0" borderId="1" xfId="0" applyFont="1" applyBorder="1" applyAlignment="1">
      <alignment horizontal="center"/>
    </xf>
    <xf numFmtId="0" fontId="0" fillId="0" borderId="1" xfId="0" applyBorder="1" applyAlignment="1">
      <alignment horizontal="center"/>
    </xf>
    <xf numFmtId="0" fontId="8" fillId="0" borderId="1" xfId="6" applyFont="1" applyBorder="1" applyAlignment="1">
      <alignment horizontal="center"/>
    </xf>
    <xf numFmtId="0" fontId="20" fillId="0" borderId="1" xfId="0" applyFont="1" applyBorder="1" applyAlignment="1"/>
    <xf numFmtId="0" fontId="23" fillId="0" borderId="24" xfId="0" applyFont="1" applyBorder="1" applyAlignment="1">
      <alignment horizontal="center"/>
    </xf>
    <xf numFmtId="0" fontId="0" fillId="0" borderId="24" xfId="0" applyBorder="1" applyAlignment="1"/>
    <xf numFmtId="0" fontId="19" fillId="0" borderId="0" xfId="0" applyFont="1" applyAlignment="1">
      <alignment horizontal="left" vertical="center" wrapText="1"/>
    </xf>
    <xf numFmtId="0" fontId="19" fillId="0" borderId="1" xfId="0" applyFont="1" applyBorder="1" applyAlignment="1">
      <alignment horizontal="left" wrapText="1"/>
    </xf>
    <xf numFmtId="0" fontId="0" fillId="0" borderId="1" xfId="0" applyBorder="1" applyAlignment="1">
      <alignment horizontal="left" wrapText="1"/>
    </xf>
    <xf numFmtId="0" fontId="20" fillId="2" borderId="12"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4" fillId="2" borderId="0" xfId="0" applyFont="1" applyFill="1" applyAlignment="1">
      <alignment horizontal="center"/>
    </xf>
    <xf numFmtId="0" fontId="23" fillId="2" borderId="0" xfId="0" applyFont="1" applyFill="1" applyAlignment="1">
      <alignment horizontal="center" vertical="top"/>
    </xf>
    <xf numFmtId="0" fontId="20" fillId="2" borderId="16"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1" fillId="2" borderId="1" xfId="0" applyFont="1" applyFill="1" applyBorder="1" applyAlignment="1">
      <alignment horizontal="left" wrapText="1"/>
    </xf>
    <xf numFmtId="0" fontId="0" fillId="2" borderId="1" xfId="0" applyFont="1" applyFill="1" applyBorder="1" applyAlignment="1">
      <alignment horizontal="left" wrapText="1"/>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99FFCC"/>
      <color rgb="FF66FF66"/>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N117"/>
  <sheetViews>
    <sheetView tabSelected="1" topLeftCell="A13" zoomScale="89" zoomScaleNormal="89" workbookViewId="0">
      <selection activeCell="D13" sqref="D13"/>
    </sheetView>
  </sheetViews>
  <sheetFormatPr defaultColWidth="9.140625" defaultRowHeight="18" x14ac:dyDescent="0.3"/>
  <cols>
    <col min="1" max="1" width="73.28515625" style="4" customWidth="1"/>
    <col min="2" max="2" width="8.42578125" style="4" customWidth="1"/>
    <col min="3" max="3" width="14.42578125" style="3" customWidth="1"/>
    <col min="4" max="5" width="15" style="3" customWidth="1"/>
    <col min="6" max="6" width="14.42578125" style="3" customWidth="1"/>
    <col min="7" max="7" width="11.28515625" style="2" customWidth="1"/>
    <col min="8" max="8" width="9.140625" style="2"/>
    <col min="9" max="9" width="12.7109375" style="2" customWidth="1"/>
    <col min="10" max="11" width="9.140625" style="2"/>
    <col min="12" max="16384" width="9.140625" style="1"/>
  </cols>
  <sheetData>
    <row r="1" spans="1:13" ht="18.75" customHeight="1" x14ac:dyDescent="0.3">
      <c r="A1" s="6"/>
      <c r="B1" s="263" t="s">
        <v>45</v>
      </c>
      <c r="C1" s="263"/>
      <c r="D1" s="263"/>
      <c r="E1" s="263"/>
      <c r="F1" s="263"/>
    </row>
    <row r="2" spans="1:13" ht="43.5" customHeight="1" x14ac:dyDescent="0.3">
      <c r="A2" s="6"/>
      <c r="B2" s="264" t="s">
        <v>117</v>
      </c>
      <c r="C2" s="264"/>
      <c r="D2" s="264"/>
      <c r="E2" s="264"/>
      <c r="F2" s="264"/>
    </row>
    <row r="3" spans="1:13" s="2" customFormat="1" ht="4.5" customHeight="1" x14ac:dyDescent="0.3">
      <c r="A3" s="18"/>
      <c r="B3" s="6"/>
      <c r="C3" s="5"/>
      <c r="D3" s="3"/>
      <c r="E3" s="17"/>
      <c r="F3" s="17"/>
    </row>
    <row r="4" spans="1:13" s="2" customFormat="1" ht="16.899999999999999" customHeight="1" x14ac:dyDescent="0.3">
      <c r="A4" s="267" t="s">
        <v>44</v>
      </c>
      <c r="B4" s="267"/>
      <c r="C4" s="267"/>
      <c r="D4" s="267"/>
      <c r="E4" s="267"/>
      <c r="F4" s="267"/>
    </row>
    <row r="5" spans="1:13" s="2" customFormat="1" ht="18.75" x14ac:dyDescent="0.3">
      <c r="A5" s="261" t="s">
        <v>231</v>
      </c>
      <c r="B5" s="261"/>
      <c r="C5" s="261"/>
      <c r="D5" s="261"/>
      <c r="E5" s="261"/>
      <c r="F5" s="261"/>
    </row>
    <row r="6" spans="1:13" s="2" customFormat="1" ht="13.15" customHeight="1" x14ac:dyDescent="0.3">
      <c r="A6" s="262" t="s">
        <v>43</v>
      </c>
      <c r="B6" s="262"/>
      <c r="C6" s="262"/>
      <c r="D6" s="262"/>
      <c r="E6" s="262"/>
      <c r="F6" s="262"/>
    </row>
    <row r="7" spans="1:13" s="2" customFormat="1" ht="14.25" customHeight="1" x14ac:dyDescent="0.3">
      <c r="A7" s="265" t="s">
        <v>243</v>
      </c>
      <c r="B7" s="266"/>
      <c r="C7" s="266"/>
      <c r="D7" s="266"/>
      <c r="E7" s="266"/>
      <c r="F7" s="266"/>
    </row>
    <row r="8" spans="1:13" s="2" customFormat="1" ht="15" customHeight="1" x14ac:dyDescent="0.3">
      <c r="A8" s="78" t="s">
        <v>112</v>
      </c>
      <c r="B8" s="16"/>
      <c r="C8" s="16"/>
      <c r="D8" s="16"/>
      <c r="E8" s="16"/>
      <c r="F8" s="15" t="s">
        <v>42</v>
      </c>
    </row>
    <row r="9" spans="1:13" s="2" customFormat="1" ht="18" customHeight="1" x14ac:dyDescent="0.3">
      <c r="A9" s="270" t="s">
        <v>48</v>
      </c>
      <c r="B9" s="270" t="s">
        <v>46</v>
      </c>
      <c r="C9" s="271" t="s">
        <v>97</v>
      </c>
      <c r="D9" s="271" t="s">
        <v>98</v>
      </c>
      <c r="E9" s="272" t="s">
        <v>99</v>
      </c>
      <c r="F9" s="268" t="s">
        <v>113</v>
      </c>
    </row>
    <row r="10" spans="1:13" s="2" customFormat="1" ht="27" customHeight="1" x14ac:dyDescent="0.3">
      <c r="A10" s="270"/>
      <c r="B10" s="270"/>
      <c r="C10" s="271"/>
      <c r="D10" s="271"/>
      <c r="E10" s="272"/>
      <c r="F10" s="269"/>
    </row>
    <row r="11" spans="1:13" s="2" customFormat="1" x14ac:dyDescent="0.3">
      <c r="A11" s="19" t="s">
        <v>41</v>
      </c>
      <c r="B11" s="19" t="s">
        <v>40</v>
      </c>
      <c r="C11" s="19">
        <v>3</v>
      </c>
      <c r="D11" s="19">
        <v>4</v>
      </c>
      <c r="E11" s="20">
        <v>5</v>
      </c>
      <c r="F11" s="14">
        <v>6</v>
      </c>
    </row>
    <row r="12" spans="1:13" s="2" customFormat="1" x14ac:dyDescent="0.3">
      <c r="A12" s="71" t="s">
        <v>39</v>
      </c>
      <c r="B12" s="84"/>
      <c r="C12" s="123"/>
      <c r="D12" s="123"/>
      <c r="E12" s="84"/>
      <c r="F12" s="85"/>
    </row>
    <row r="13" spans="1:13" s="2" customFormat="1" x14ac:dyDescent="0.3">
      <c r="A13" s="13" t="s">
        <v>38</v>
      </c>
      <c r="B13" s="12">
        <v>1100</v>
      </c>
      <c r="C13" s="188">
        <f>C14+C17+C21</f>
        <v>36663.331999999995</v>
      </c>
      <c r="D13" s="188">
        <f>D14+D17+D21</f>
        <v>36278.706000000006</v>
      </c>
      <c r="E13" s="189">
        <f>D13-C13</f>
        <v>-384.62599999998929</v>
      </c>
      <c r="F13" s="190">
        <f>D13/C13*100</f>
        <v>98.950924591360135</v>
      </c>
    </row>
    <row r="14" spans="1:13" s="2" customFormat="1" x14ac:dyDescent="0.3">
      <c r="A14" s="21" t="s">
        <v>37</v>
      </c>
      <c r="B14" s="22" t="s">
        <v>36</v>
      </c>
      <c r="C14" s="191">
        <f>C15+C16</f>
        <v>24239.837</v>
      </c>
      <c r="D14" s="191">
        <f>D15+D16</f>
        <v>24239.837</v>
      </c>
      <c r="E14" s="189">
        <f t="shared" ref="E14:E77" si="0">D14-C14</f>
        <v>0</v>
      </c>
      <c r="F14" s="190">
        <f t="shared" ref="F14:F77" si="1">D14/C14*100</f>
        <v>100</v>
      </c>
    </row>
    <row r="15" spans="1:13" s="2" customFormat="1" x14ac:dyDescent="0.3">
      <c r="A15" s="9" t="s">
        <v>35</v>
      </c>
      <c r="B15" s="8" t="s">
        <v>34</v>
      </c>
      <c r="C15" s="182">
        <v>24233.185000000001</v>
      </c>
      <c r="D15" s="182">
        <v>24233.185000000001</v>
      </c>
      <c r="E15" s="189">
        <f t="shared" si="0"/>
        <v>0</v>
      </c>
      <c r="F15" s="190">
        <f t="shared" si="1"/>
        <v>100</v>
      </c>
    </row>
    <row r="16" spans="1:13" s="3" customFormat="1" ht="31.5" x14ac:dyDescent="0.3">
      <c r="A16" s="23" t="s">
        <v>49</v>
      </c>
      <c r="B16" s="8" t="s">
        <v>33</v>
      </c>
      <c r="C16" s="243">
        <v>6.6520000000000001</v>
      </c>
      <c r="D16" s="243">
        <v>6.6520000000000001</v>
      </c>
      <c r="E16" s="189">
        <f t="shared" si="0"/>
        <v>0</v>
      </c>
      <c r="F16" s="190">
        <f t="shared" si="1"/>
        <v>100</v>
      </c>
      <c r="G16" s="2"/>
      <c r="H16" s="2"/>
      <c r="I16" s="2"/>
      <c r="J16" s="2"/>
      <c r="K16" s="2"/>
      <c r="L16" s="187"/>
      <c r="M16" s="187"/>
    </row>
    <row r="17" spans="1:13" s="3" customFormat="1" x14ac:dyDescent="0.3">
      <c r="A17" s="11" t="s">
        <v>50</v>
      </c>
      <c r="B17" s="10" t="s">
        <v>32</v>
      </c>
      <c r="C17" s="192">
        <f>C18+C19+C20</f>
        <v>11190.998999999998</v>
      </c>
      <c r="D17" s="192">
        <f>D18+D19+D20</f>
        <v>10752.963000000002</v>
      </c>
      <c r="E17" s="189">
        <f t="shared" si="0"/>
        <v>-438.03599999999642</v>
      </c>
      <c r="F17" s="190">
        <f t="shared" si="1"/>
        <v>96.085818611904116</v>
      </c>
      <c r="G17" s="2"/>
      <c r="H17" s="2"/>
      <c r="I17" s="2"/>
      <c r="J17" s="2"/>
      <c r="K17" s="2"/>
      <c r="L17" s="187"/>
      <c r="M17" s="187"/>
    </row>
    <row r="18" spans="1:13" s="3" customFormat="1" x14ac:dyDescent="0.3">
      <c r="A18" s="24" t="s">
        <v>100</v>
      </c>
      <c r="B18" s="25" t="s">
        <v>31</v>
      </c>
      <c r="C18" s="183">
        <f>'Таблиця 1 рядок 1121-МБ+БОА'!B29</f>
        <v>9496.5499999999993</v>
      </c>
      <c r="D18" s="183">
        <f>'Таблиця 1 рядок 1121-МБ+БОА'!C29</f>
        <v>9041.0590000000011</v>
      </c>
      <c r="E18" s="189">
        <f t="shared" si="0"/>
        <v>-455.49099999999817</v>
      </c>
      <c r="F18" s="190">
        <f t="shared" si="1"/>
        <v>95.203616050039244</v>
      </c>
      <c r="G18" s="2"/>
      <c r="H18" s="2"/>
      <c r="I18" s="2"/>
      <c r="J18" s="2"/>
      <c r="K18" s="2"/>
      <c r="L18" s="187"/>
      <c r="M18" s="187"/>
    </row>
    <row r="19" spans="1:13" s="3" customFormat="1" x14ac:dyDescent="0.3">
      <c r="A19" s="23" t="s">
        <v>51</v>
      </c>
      <c r="B19" s="25" t="s">
        <v>30</v>
      </c>
      <c r="C19" s="248">
        <v>871.14800000000002</v>
      </c>
      <c r="D19" s="248">
        <v>906.71799999999996</v>
      </c>
      <c r="E19" s="189">
        <f t="shared" si="0"/>
        <v>35.569999999999936</v>
      </c>
      <c r="F19" s="190">
        <f t="shared" si="1"/>
        <v>104.08311790878241</v>
      </c>
      <c r="G19" s="2"/>
      <c r="H19" s="2"/>
      <c r="I19" s="2"/>
      <c r="J19" s="2"/>
      <c r="K19" s="2"/>
      <c r="L19" s="187"/>
      <c r="M19" s="187"/>
    </row>
    <row r="20" spans="1:13" s="3" customFormat="1" x14ac:dyDescent="0.3">
      <c r="A20" s="26" t="s">
        <v>101</v>
      </c>
      <c r="B20" s="27">
        <v>1123</v>
      </c>
      <c r="C20" s="184">
        <f>'Таблиця 2 рядок 1123 Гранд+к+%'!B13</f>
        <v>823.30100000000004</v>
      </c>
      <c r="D20" s="184">
        <f>'Таблиця 2 рядок 1123 Гранд+к+%'!C13</f>
        <v>805.18600000000004</v>
      </c>
      <c r="E20" s="189">
        <f t="shared" si="0"/>
        <v>-18.115000000000009</v>
      </c>
      <c r="F20" s="190">
        <f t="shared" si="1"/>
        <v>97.799711162746064</v>
      </c>
      <c r="G20" s="2"/>
      <c r="H20" s="2"/>
      <c r="I20" s="2"/>
      <c r="J20" s="2"/>
      <c r="K20" s="2"/>
      <c r="L20" s="187"/>
      <c r="M20" s="187"/>
    </row>
    <row r="21" spans="1:13" s="3" customFormat="1" x14ac:dyDescent="0.3">
      <c r="A21" s="29" t="s">
        <v>52</v>
      </c>
      <c r="B21" s="30">
        <v>1130</v>
      </c>
      <c r="C21" s="193">
        <f>C22+C23+C24</f>
        <v>1232.4959999999999</v>
      </c>
      <c r="D21" s="193">
        <f>D22+D23+D24</f>
        <v>1285.9059999999999</v>
      </c>
      <c r="E21" s="189">
        <f t="shared" si="0"/>
        <v>53.410000000000082</v>
      </c>
      <c r="F21" s="190">
        <f t="shared" si="1"/>
        <v>104.33348262387871</v>
      </c>
      <c r="G21" s="2"/>
      <c r="H21" s="2"/>
      <c r="I21" s="2"/>
      <c r="J21" s="2"/>
      <c r="K21" s="2"/>
      <c r="L21" s="187"/>
      <c r="M21" s="187"/>
    </row>
    <row r="22" spans="1:13" ht="31.5" x14ac:dyDescent="0.3">
      <c r="A22" s="23" t="s">
        <v>53</v>
      </c>
      <c r="B22" s="31">
        <v>1131</v>
      </c>
      <c r="C22" s="249">
        <v>8.8249999999999993</v>
      </c>
      <c r="D22" s="249">
        <v>8.8249999999999993</v>
      </c>
      <c r="E22" s="189">
        <f t="shared" si="0"/>
        <v>0</v>
      </c>
      <c r="F22" s="190">
        <f t="shared" si="1"/>
        <v>100</v>
      </c>
      <c r="L22" s="2"/>
      <c r="M22" s="2"/>
    </row>
    <row r="23" spans="1:13" ht="31.5" x14ac:dyDescent="0.3">
      <c r="A23" s="23" t="s">
        <v>54</v>
      </c>
      <c r="B23" s="31">
        <v>1132</v>
      </c>
      <c r="C23" s="248">
        <v>1216.4549999999999</v>
      </c>
      <c r="D23" s="248">
        <v>1277.0809999999999</v>
      </c>
      <c r="E23" s="189">
        <f t="shared" si="0"/>
        <v>60.625999999999976</v>
      </c>
      <c r="F23" s="190">
        <f t="shared" si="1"/>
        <v>104.98382595328228</v>
      </c>
      <c r="L23" s="2"/>
      <c r="M23" s="2"/>
    </row>
    <row r="24" spans="1:13" x14ac:dyDescent="0.3">
      <c r="A24" s="26" t="s">
        <v>102</v>
      </c>
      <c r="B24" s="31">
        <v>1133</v>
      </c>
      <c r="C24" s="184">
        <f>'Таблиця 3 рядок 1133-%, бр,виб'!B11</f>
        <v>7.2160000000000002</v>
      </c>
      <c r="D24" s="184">
        <f>'Таблиця 3 рядок 1133-%, бр,виб'!C11</f>
        <v>0</v>
      </c>
      <c r="E24" s="189">
        <f t="shared" si="0"/>
        <v>-7.2160000000000002</v>
      </c>
      <c r="F24" s="190">
        <f t="shared" si="1"/>
        <v>0</v>
      </c>
      <c r="L24" s="2"/>
      <c r="M24" s="2"/>
    </row>
    <row r="25" spans="1:13" x14ac:dyDescent="0.3">
      <c r="A25" s="32" t="s">
        <v>55</v>
      </c>
      <c r="B25" s="30">
        <v>1200</v>
      </c>
      <c r="C25" s="193">
        <f>C26+C43+C44</f>
        <v>34718.240000000005</v>
      </c>
      <c r="D25" s="193">
        <f>D26+D43+D44</f>
        <v>33869.902999999998</v>
      </c>
      <c r="E25" s="189">
        <f t="shared" si="0"/>
        <v>-848.33700000000681</v>
      </c>
      <c r="F25" s="190">
        <f t="shared" si="1"/>
        <v>97.556509200927223</v>
      </c>
      <c r="L25" s="2"/>
      <c r="M25" s="2"/>
    </row>
    <row r="26" spans="1:13" ht="25.5" customHeight="1" x14ac:dyDescent="0.3">
      <c r="A26" s="32" t="s">
        <v>103</v>
      </c>
      <c r="B26" s="30">
        <v>1210</v>
      </c>
      <c r="C26" s="193">
        <f>C27+C28+C29+C30+C42</f>
        <v>33220.126000000004</v>
      </c>
      <c r="D26" s="193">
        <f>D27+D28+D29+D30+D42</f>
        <v>32357.132000000001</v>
      </c>
      <c r="E26" s="189">
        <f t="shared" si="0"/>
        <v>-862.99400000000242</v>
      </c>
      <c r="F26" s="190">
        <f t="shared" si="1"/>
        <v>97.402195283666288</v>
      </c>
    </row>
    <row r="27" spans="1:13" x14ac:dyDescent="0.3">
      <c r="A27" s="26" t="s">
        <v>29</v>
      </c>
      <c r="B27" s="27">
        <v>1211</v>
      </c>
      <c r="C27" s="184">
        <f>'Таблиця 4 рядок 1210 Опер вит'!K10</f>
        <v>17344.056</v>
      </c>
      <c r="D27" s="184">
        <f>'Таблиця 4 рядок 1210 Опер вит'!L10</f>
        <v>17123.175999999999</v>
      </c>
      <c r="E27" s="189">
        <f t="shared" si="0"/>
        <v>-220.88000000000102</v>
      </c>
      <c r="F27" s="190">
        <f t="shared" si="1"/>
        <v>98.726480126678553</v>
      </c>
    </row>
    <row r="28" spans="1:13" x14ac:dyDescent="0.3">
      <c r="A28" s="33" t="s">
        <v>28</v>
      </c>
      <c r="B28" s="27">
        <v>1212</v>
      </c>
      <c r="C28" s="184">
        <f>'Таблиця 4 рядок 1210 Опер вит'!K11</f>
        <v>3763.6930000000002</v>
      </c>
      <c r="D28" s="184">
        <f>'Таблиця 4 рядок 1210 Опер вит'!L11</f>
        <v>3727.0740000000001</v>
      </c>
      <c r="E28" s="189">
        <f t="shared" si="0"/>
        <v>-36.619000000000142</v>
      </c>
      <c r="F28" s="190">
        <f t="shared" si="1"/>
        <v>99.027046042278158</v>
      </c>
    </row>
    <row r="29" spans="1:13" x14ac:dyDescent="0.3">
      <c r="A29" s="23" t="s">
        <v>56</v>
      </c>
      <c r="B29" s="27">
        <v>1213</v>
      </c>
      <c r="C29" s="184">
        <f>'Таблиця 4 рядок 1210 Опер вит'!K12</f>
        <v>10.65</v>
      </c>
      <c r="D29" s="184">
        <f>'Таблиця 4 рядок 1210 Опер вит'!L12</f>
        <v>10.65</v>
      </c>
      <c r="E29" s="189">
        <f t="shared" si="0"/>
        <v>0</v>
      </c>
      <c r="F29" s="190">
        <f t="shared" si="1"/>
        <v>100</v>
      </c>
    </row>
    <row r="30" spans="1:13" x14ac:dyDescent="0.3">
      <c r="A30" s="23" t="s">
        <v>57</v>
      </c>
      <c r="B30" s="27">
        <v>1214</v>
      </c>
      <c r="C30" s="194">
        <f>C31+C32+C33+C34+C35+C36+C37+C38+C39+C40+C41</f>
        <v>7356.6660000000002</v>
      </c>
      <c r="D30" s="194">
        <f>D31+D32+D33+D34+D35+D36+D37+D38+D39+D40+D41</f>
        <v>6791.0040000000008</v>
      </c>
      <c r="E30" s="189">
        <f t="shared" si="0"/>
        <v>-565.66199999999935</v>
      </c>
      <c r="F30" s="190">
        <f t="shared" si="1"/>
        <v>92.310891917615962</v>
      </c>
    </row>
    <row r="31" spans="1:13" x14ac:dyDescent="0.3">
      <c r="A31" s="34" t="s">
        <v>58</v>
      </c>
      <c r="B31" s="27" t="s">
        <v>59</v>
      </c>
      <c r="C31" s="181">
        <f>'Таблиця 4 рядок 1210 Опер вит'!K14</f>
        <v>3278.547</v>
      </c>
      <c r="D31" s="181">
        <f>'Таблиця 4 рядок 1210 Опер вит'!L14</f>
        <v>2874.4680000000003</v>
      </c>
      <c r="E31" s="189">
        <f t="shared" si="0"/>
        <v>-404.07899999999972</v>
      </c>
      <c r="F31" s="190">
        <f t="shared" si="1"/>
        <v>87.675058493899897</v>
      </c>
    </row>
    <row r="32" spans="1:13" x14ac:dyDescent="0.3">
      <c r="A32" s="72" t="s">
        <v>60</v>
      </c>
      <c r="B32" s="27" t="s">
        <v>61</v>
      </c>
      <c r="C32" s="181">
        <f>'Таблиця 4 рядок 1210 Опер вит'!K15</f>
        <v>32</v>
      </c>
      <c r="D32" s="181">
        <f>'Таблиця 4 рядок 1210 Опер вит'!L15</f>
        <v>28.091000000000001</v>
      </c>
      <c r="E32" s="189">
        <f t="shared" si="0"/>
        <v>-3.9089999999999989</v>
      </c>
      <c r="F32" s="190">
        <f t="shared" si="1"/>
        <v>87.784374999999997</v>
      </c>
    </row>
    <row r="33" spans="1:14" x14ac:dyDescent="0.3">
      <c r="A33" s="35" t="s">
        <v>62</v>
      </c>
      <c r="B33" s="27" t="s">
        <v>63</v>
      </c>
      <c r="C33" s="181">
        <f>'Таблиця 4 рядок 1210 Опер вит'!K16</f>
        <v>74.203999999999994</v>
      </c>
      <c r="D33" s="181">
        <f>'Таблиця 4 рядок 1210 Опер вит'!L16</f>
        <v>71.233000000000004</v>
      </c>
      <c r="E33" s="189">
        <f t="shared" si="0"/>
        <v>-2.9709999999999894</v>
      </c>
      <c r="F33" s="190">
        <f t="shared" si="1"/>
        <v>95.996172713061299</v>
      </c>
    </row>
    <row r="34" spans="1:14" x14ac:dyDescent="0.3">
      <c r="A34" s="35" t="s">
        <v>64</v>
      </c>
      <c r="B34" s="27" t="s">
        <v>65</v>
      </c>
      <c r="C34" s="181">
        <f>'Таблиця 4 рядок 1210 Опер вит'!K17</f>
        <v>188</v>
      </c>
      <c r="D34" s="181">
        <f>'Таблиця 4 рядок 1210 Опер вит'!L17</f>
        <v>138.745</v>
      </c>
      <c r="E34" s="189">
        <f t="shared" si="0"/>
        <v>-49.254999999999995</v>
      </c>
      <c r="F34" s="190">
        <f t="shared" si="1"/>
        <v>73.800531914893625</v>
      </c>
    </row>
    <row r="35" spans="1:14" x14ac:dyDescent="0.3">
      <c r="A35" s="36" t="s">
        <v>66</v>
      </c>
      <c r="B35" s="27" t="s">
        <v>67</v>
      </c>
      <c r="C35" s="181">
        <f>'Таблиця 4 рядок 1210 Опер вит'!K18</f>
        <v>159</v>
      </c>
      <c r="D35" s="181">
        <f>'Таблиця 4 рядок 1210 Опер вит'!L18</f>
        <v>139.62199999999999</v>
      </c>
      <c r="E35" s="189">
        <f t="shared" si="0"/>
        <v>-19.378000000000014</v>
      </c>
      <c r="F35" s="190">
        <f t="shared" si="1"/>
        <v>87.812578616352184</v>
      </c>
    </row>
    <row r="36" spans="1:14" x14ac:dyDescent="0.3">
      <c r="A36" s="36" t="s">
        <v>68</v>
      </c>
      <c r="B36" s="27" t="s">
        <v>69</v>
      </c>
      <c r="C36" s="181">
        <f>'Таблиця 4 рядок 1210 Опер вит'!K19</f>
        <v>466.17399999999998</v>
      </c>
      <c r="D36" s="181">
        <f>'Таблиця 4 рядок 1210 Опер вит'!L19</f>
        <v>416.33</v>
      </c>
      <c r="E36" s="189">
        <f t="shared" si="0"/>
        <v>-49.843999999999994</v>
      </c>
      <c r="F36" s="190">
        <f t="shared" si="1"/>
        <v>89.307855006928747</v>
      </c>
    </row>
    <row r="37" spans="1:14" x14ac:dyDescent="0.3">
      <c r="A37" s="37" t="s">
        <v>70</v>
      </c>
      <c r="B37" s="27" t="s">
        <v>71</v>
      </c>
      <c r="C37" s="181">
        <f>'Таблиця 4 рядок 1210 Опер вит'!K20</f>
        <v>2992.741</v>
      </c>
      <c r="D37" s="181">
        <f>'Таблиця 4 рядок 1210 Опер вит'!L20</f>
        <v>2992.7370000000001</v>
      </c>
      <c r="E37" s="189">
        <f t="shared" si="0"/>
        <v>-3.9999999999054126E-3</v>
      </c>
      <c r="F37" s="190">
        <f t="shared" si="1"/>
        <v>99.999866343261914</v>
      </c>
    </row>
    <row r="38" spans="1:14" x14ac:dyDescent="0.3">
      <c r="A38" s="36" t="s">
        <v>72</v>
      </c>
      <c r="B38" s="27" t="s">
        <v>73</v>
      </c>
      <c r="C38" s="181">
        <f>'Таблиця 4 рядок 1210 Опер вит'!K21</f>
        <v>0</v>
      </c>
      <c r="D38" s="181">
        <f>'Таблиця 4 рядок 1210 Опер вит'!L21</f>
        <v>0</v>
      </c>
      <c r="E38" s="189">
        <f t="shared" si="0"/>
        <v>0</v>
      </c>
      <c r="F38" s="190" t="e">
        <f t="shared" si="1"/>
        <v>#DIV/0!</v>
      </c>
    </row>
    <row r="39" spans="1:14" x14ac:dyDescent="0.3">
      <c r="A39" s="36" t="s">
        <v>74</v>
      </c>
      <c r="B39" s="27" t="s">
        <v>75</v>
      </c>
      <c r="C39" s="181">
        <f>'Таблиця 4 рядок 1210 Опер вит'!K22</f>
        <v>56</v>
      </c>
      <c r="D39" s="181">
        <f>'Таблиця 4 рядок 1210 Опер вит'!L22</f>
        <v>23.875999999999998</v>
      </c>
      <c r="E39" s="189">
        <f t="shared" si="0"/>
        <v>-32.124000000000002</v>
      </c>
      <c r="F39" s="190">
        <f t="shared" si="1"/>
        <v>42.635714285714279</v>
      </c>
      <c r="G39" s="163"/>
    </row>
    <row r="40" spans="1:14" x14ac:dyDescent="0.3">
      <c r="A40" s="38" t="s">
        <v>76</v>
      </c>
      <c r="B40" s="27" t="s">
        <v>77</v>
      </c>
      <c r="C40" s="181">
        <f>'Таблиця 4 рядок 1210 Опер вит'!K23</f>
        <v>110</v>
      </c>
      <c r="D40" s="181">
        <f>'Таблиця 4 рядок 1210 Опер вит'!L23</f>
        <v>105.902</v>
      </c>
      <c r="E40" s="189">
        <f t="shared" si="0"/>
        <v>-4.097999999999999</v>
      </c>
      <c r="F40" s="190">
        <f t="shared" si="1"/>
        <v>96.274545454545461</v>
      </c>
    </row>
    <row r="41" spans="1:14" x14ac:dyDescent="0.3">
      <c r="A41" s="35" t="s">
        <v>78</v>
      </c>
      <c r="B41" s="27" t="s">
        <v>79</v>
      </c>
      <c r="C41" s="181">
        <f>'Таблиця 4 рядок 1210 Опер вит'!K24</f>
        <v>0</v>
      </c>
      <c r="D41" s="181">
        <f>'Таблиця 4 рядок 1210 Опер вит'!L24</f>
        <v>0</v>
      </c>
      <c r="E41" s="189">
        <f t="shared" si="0"/>
        <v>0</v>
      </c>
      <c r="F41" s="190" t="e">
        <f t="shared" si="1"/>
        <v>#DIV/0!</v>
      </c>
    </row>
    <row r="42" spans="1:14" x14ac:dyDescent="0.3">
      <c r="A42" s="39" t="s">
        <v>104</v>
      </c>
      <c r="B42" s="27">
        <v>1215</v>
      </c>
      <c r="C42" s="182">
        <f>'Таблиця 5 рядок 1215 Інші ОВ'!B22</f>
        <v>4745.0609999999997</v>
      </c>
      <c r="D42" s="182">
        <f>'Таблиця 5 рядок 1215 Інші ОВ'!C22</f>
        <v>4705.2280000000001</v>
      </c>
      <c r="E42" s="189">
        <f t="shared" si="0"/>
        <v>-39.832999999999629</v>
      </c>
      <c r="F42" s="190">
        <f t="shared" si="1"/>
        <v>99.160537662213414</v>
      </c>
    </row>
    <row r="43" spans="1:14" x14ac:dyDescent="0.3">
      <c r="A43" s="40" t="s">
        <v>27</v>
      </c>
      <c r="B43" s="41">
        <v>1220</v>
      </c>
      <c r="C43" s="250">
        <v>1498.114</v>
      </c>
      <c r="D43" s="250">
        <v>1505.556</v>
      </c>
      <c r="E43" s="204">
        <f t="shared" si="0"/>
        <v>7.4420000000000073</v>
      </c>
      <c r="F43" s="205">
        <f t="shared" si="1"/>
        <v>100.4967579236293</v>
      </c>
    </row>
    <row r="44" spans="1:14" x14ac:dyDescent="0.3">
      <c r="A44" s="40" t="s">
        <v>80</v>
      </c>
      <c r="B44" s="56">
        <v>1230</v>
      </c>
      <c r="C44" s="231">
        <v>0</v>
      </c>
      <c r="D44" s="231">
        <v>7.2149999999999999</v>
      </c>
      <c r="E44" s="204">
        <f t="shared" si="0"/>
        <v>7.2149999999999999</v>
      </c>
      <c r="F44" s="205" t="e">
        <f t="shared" si="1"/>
        <v>#DIV/0!</v>
      </c>
      <c r="G44" s="240"/>
      <c r="H44" s="240"/>
      <c r="I44" s="240"/>
      <c r="J44" s="240"/>
      <c r="K44" s="240"/>
      <c r="L44" s="241"/>
      <c r="M44" s="241"/>
      <c r="N44" s="241"/>
    </row>
    <row r="45" spans="1:14" x14ac:dyDescent="0.3">
      <c r="A45" s="59" t="s">
        <v>26</v>
      </c>
      <c r="B45" s="60">
        <v>1300</v>
      </c>
      <c r="C45" s="195">
        <f>C13-C25</f>
        <v>1945.0919999999896</v>
      </c>
      <c r="D45" s="195">
        <f>D13-D25</f>
        <v>2408.8030000000072</v>
      </c>
      <c r="E45" s="204">
        <f t="shared" si="0"/>
        <v>463.71100000001752</v>
      </c>
      <c r="F45" s="205">
        <f t="shared" si="1"/>
        <v>123.84005486630041</v>
      </c>
      <c r="G45" s="240"/>
      <c r="H45" s="240"/>
      <c r="I45" s="240"/>
      <c r="J45" s="240"/>
      <c r="K45" s="240"/>
      <c r="L45" s="241"/>
      <c r="M45" s="241"/>
      <c r="N45" s="241"/>
    </row>
    <row r="46" spans="1:14" x14ac:dyDescent="0.3">
      <c r="A46" s="73" t="s">
        <v>25</v>
      </c>
      <c r="B46" s="62"/>
      <c r="C46" s="196"/>
      <c r="D46" s="196"/>
      <c r="E46" s="189"/>
      <c r="F46" s="190"/>
      <c r="G46" s="240"/>
      <c r="H46" s="240"/>
      <c r="I46" s="240"/>
      <c r="J46" s="240"/>
      <c r="K46" s="240"/>
      <c r="L46" s="241"/>
      <c r="M46" s="241"/>
      <c r="N46" s="241"/>
    </row>
    <row r="47" spans="1:14" ht="31.5" x14ac:dyDescent="0.3">
      <c r="A47" s="61" t="s">
        <v>24</v>
      </c>
      <c r="B47" s="47">
        <v>2010</v>
      </c>
      <c r="C47" s="191">
        <v>8872.3009999999995</v>
      </c>
      <c r="D47" s="191">
        <v>16793.95</v>
      </c>
      <c r="E47" s="189">
        <f t="shared" si="0"/>
        <v>7921.6490000000013</v>
      </c>
      <c r="F47" s="190">
        <f t="shared" si="1"/>
        <v>189.28516965328387</v>
      </c>
      <c r="G47" s="240"/>
      <c r="H47" s="240"/>
      <c r="I47" s="240"/>
      <c r="J47" s="240"/>
      <c r="K47" s="240"/>
      <c r="L47" s="241"/>
      <c r="M47" s="241"/>
      <c r="N47" s="241"/>
    </row>
    <row r="48" spans="1:14" x14ac:dyDescent="0.3">
      <c r="A48" s="42" t="s">
        <v>23</v>
      </c>
      <c r="B48" s="43">
        <v>2020</v>
      </c>
      <c r="C48" s="182">
        <v>45.777000000000001</v>
      </c>
      <c r="D48" s="182">
        <v>45.777000000000001</v>
      </c>
      <c r="E48" s="189">
        <f t="shared" si="0"/>
        <v>0</v>
      </c>
      <c r="F48" s="190">
        <f t="shared" si="1"/>
        <v>100</v>
      </c>
      <c r="G48" s="242" t="s">
        <v>247</v>
      </c>
      <c r="H48" s="242"/>
      <c r="I48" s="240"/>
      <c r="J48" s="240"/>
      <c r="K48" s="240"/>
      <c r="L48" s="241"/>
      <c r="M48" s="241"/>
      <c r="N48" s="241"/>
    </row>
    <row r="49" spans="1:14" x14ac:dyDescent="0.3">
      <c r="A49" s="42" t="s">
        <v>22</v>
      </c>
      <c r="B49" s="43">
        <v>2030</v>
      </c>
      <c r="C49" s="182">
        <v>0</v>
      </c>
      <c r="D49" s="182">
        <v>0</v>
      </c>
      <c r="E49" s="189">
        <f t="shared" si="0"/>
        <v>0</v>
      </c>
      <c r="F49" s="190" t="e">
        <f t="shared" si="1"/>
        <v>#DIV/0!</v>
      </c>
      <c r="G49" s="240"/>
      <c r="H49" s="240"/>
      <c r="I49" s="240"/>
      <c r="J49" s="240"/>
      <c r="K49" s="240"/>
      <c r="L49" s="241"/>
      <c r="M49" s="241"/>
      <c r="N49" s="241"/>
    </row>
    <row r="50" spans="1:14" x14ac:dyDescent="0.3">
      <c r="A50" s="44" t="s">
        <v>81</v>
      </c>
      <c r="B50" s="45">
        <v>2040</v>
      </c>
      <c r="C50" s="182">
        <v>0</v>
      </c>
      <c r="D50" s="182">
        <v>0</v>
      </c>
      <c r="E50" s="189">
        <f t="shared" si="0"/>
        <v>0</v>
      </c>
      <c r="F50" s="190" t="e">
        <f t="shared" si="1"/>
        <v>#DIV/0!</v>
      </c>
      <c r="G50" s="240"/>
      <c r="H50" s="240"/>
      <c r="I50" s="240"/>
      <c r="J50" s="240"/>
      <c r="K50" s="240"/>
      <c r="L50" s="241"/>
      <c r="M50" s="241"/>
      <c r="N50" s="241"/>
    </row>
    <row r="51" spans="1:14" ht="31.5" x14ac:dyDescent="0.3">
      <c r="A51" s="63" t="s">
        <v>21</v>
      </c>
      <c r="B51" s="237">
        <v>2050</v>
      </c>
      <c r="C51" s="256">
        <v>0</v>
      </c>
      <c r="D51" s="256">
        <v>0</v>
      </c>
      <c r="E51" s="189">
        <f t="shared" si="0"/>
        <v>0</v>
      </c>
      <c r="F51" s="190" t="e">
        <f t="shared" si="1"/>
        <v>#DIV/0!</v>
      </c>
      <c r="G51" s="240"/>
      <c r="H51" s="240"/>
      <c r="I51" s="240"/>
      <c r="J51" s="240"/>
      <c r="K51" s="240"/>
      <c r="L51" s="241"/>
      <c r="M51" s="241"/>
      <c r="N51" s="241"/>
    </row>
    <row r="52" spans="1:14" x14ac:dyDescent="0.3">
      <c r="A52" s="57" t="s">
        <v>20</v>
      </c>
      <c r="B52" s="69"/>
      <c r="C52" s="197"/>
      <c r="D52" s="197"/>
      <c r="E52" s="189"/>
      <c r="F52" s="190"/>
      <c r="G52" s="240"/>
      <c r="H52" s="240"/>
      <c r="I52" s="240"/>
      <c r="J52" s="240"/>
      <c r="K52" s="240"/>
      <c r="L52" s="241"/>
      <c r="M52" s="241"/>
      <c r="N52" s="241"/>
    </row>
    <row r="53" spans="1:14" x14ac:dyDescent="0.3">
      <c r="A53" s="65" t="s">
        <v>19</v>
      </c>
      <c r="B53" s="52">
        <v>3000</v>
      </c>
      <c r="C53" s="222">
        <f>C54+C55+C56+C57+C58+C59</f>
        <v>7335.2530000000006</v>
      </c>
      <c r="D53" s="222">
        <f>D54+D55+D56+D57+D58+D59</f>
        <v>7247.4340000000002</v>
      </c>
      <c r="E53" s="189">
        <f t="shared" si="0"/>
        <v>-87.819000000000415</v>
      </c>
      <c r="F53" s="190">
        <f t="shared" si="1"/>
        <v>98.802781580948874</v>
      </c>
      <c r="G53" s="240"/>
      <c r="H53" s="240"/>
      <c r="I53" s="240"/>
      <c r="J53" s="240"/>
      <c r="K53" s="240"/>
      <c r="L53" s="241"/>
      <c r="M53" s="241"/>
      <c r="N53" s="241"/>
    </row>
    <row r="54" spans="1:14" x14ac:dyDescent="0.3">
      <c r="A54" s="46" t="s">
        <v>18</v>
      </c>
      <c r="B54" s="47">
        <v>3010</v>
      </c>
      <c r="C54" s="181">
        <v>186.36</v>
      </c>
      <c r="D54" s="181">
        <v>186.35900000000001</v>
      </c>
      <c r="E54" s="189">
        <f t="shared" si="0"/>
        <v>-1.0000000000047748E-3</v>
      </c>
      <c r="F54" s="190">
        <f t="shared" si="1"/>
        <v>99.999463404163976</v>
      </c>
      <c r="G54" s="240"/>
      <c r="H54" s="240"/>
      <c r="I54" s="240"/>
      <c r="J54" s="240"/>
      <c r="K54" s="240"/>
      <c r="L54" s="241"/>
      <c r="M54" s="241"/>
      <c r="N54" s="241"/>
    </row>
    <row r="55" spans="1:14" x14ac:dyDescent="0.3">
      <c r="A55" s="48" t="s">
        <v>17</v>
      </c>
      <c r="B55" s="43">
        <v>3020</v>
      </c>
      <c r="C55" s="182">
        <v>260</v>
      </c>
      <c r="D55" s="182">
        <v>256.84800000000001</v>
      </c>
      <c r="E55" s="189">
        <f t="shared" si="0"/>
        <v>-3.1519999999999868</v>
      </c>
      <c r="F55" s="190">
        <f t="shared" si="1"/>
        <v>98.787692307692311</v>
      </c>
      <c r="G55" s="240"/>
      <c r="H55" s="240"/>
      <c r="I55" s="240"/>
      <c r="J55" s="240"/>
      <c r="K55" s="240"/>
      <c r="L55" s="241"/>
      <c r="M55" s="241"/>
      <c r="N55" s="241"/>
    </row>
    <row r="56" spans="1:14" x14ac:dyDescent="0.3">
      <c r="A56" s="48" t="s">
        <v>16</v>
      </c>
      <c r="B56" s="43">
        <v>3030</v>
      </c>
      <c r="C56" s="182">
        <v>3.2</v>
      </c>
      <c r="D56" s="182">
        <v>3.2</v>
      </c>
      <c r="E56" s="189">
        <f t="shared" si="0"/>
        <v>0</v>
      </c>
      <c r="F56" s="190">
        <f t="shared" si="1"/>
        <v>100</v>
      </c>
      <c r="G56" s="240"/>
      <c r="H56" s="240"/>
      <c r="I56" s="240"/>
      <c r="J56" s="240"/>
      <c r="K56" s="240"/>
      <c r="L56" s="241"/>
      <c r="M56" s="241"/>
      <c r="N56" s="241"/>
    </row>
    <row r="57" spans="1:14" x14ac:dyDescent="0.3">
      <c r="A57" s="48" t="s">
        <v>15</v>
      </c>
      <c r="B57" s="43">
        <v>3040</v>
      </c>
      <c r="C57" s="182">
        <v>3122</v>
      </c>
      <c r="D57" s="182">
        <v>3073.953</v>
      </c>
      <c r="E57" s="189">
        <f t="shared" si="0"/>
        <v>-48.047000000000025</v>
      </c>
      <c r="F57" s="190">
        <f t="shared" si="1"/>
        <v>98.461018577834722</v>
      </c>
      <c r="G57" s="240"/>
      <c r="H57" s="240"/>
      <c r="I57" s="240"/>
      <c r="J57" s="240"/>
      <c r="K57" s="240"/>
      <c r="L57" s="241"/>
      <c r="M57" s="241"/>
      <c r="N57" s="241"/>
    </row>
    <row r="58" spans="1:14" ht="21" customHeight="1" x14ac:dyDescent="0.3">
      <c r="A58" s="42" t="s">
        <v>14</v>
      </c>
      <c r="B58" s="43">
        <v>3050</v>
      </c>
      <c r="C58" s="182">
        <v>3763.6930000000002</v>
      </c>
      <c r="D58" s="182">
        <v>3727.0740000000001</v>
      </c>
      <c r="E58" s="189">
        <f t="shared" si="0"/>
        <v>-36.619000000000142</v>
      </c>
      <c r="F58" s="190">
        <f t="shared" si="1"/>
        <v>99.027046042278158</v>
      </c>
      <c r="G58" s="240"/>
      <c r="H58" s="240"/>
      <c r="I58" s="240"/>
      <c r="J58" s="240"/>
      <c r="K58" s="240"/>
      <c r="L58" s="241"/>
      <c r="M58" s="241"/>
      <c r="N58" s="241"/>
    </row>
    <row r="59" spans="1:14" x14ac:dyDescent="0.3">
      <c r="A59" s="49" t="s">
        <v>105</v>
      </c>
      <c r="B59" s="45">
        <v>3060</v>
      </c>
      <c r="C59" s="183">
        <f>'Таблиця 6 рядок 3060'!B21</f>
        <v>0</v>
      </c>
      <c r="D59" s="183">
        <f>'Таблиця 6 рядок 3060'!C21</f>
        <v>0</v>
      </c>
      <c r="E59" s="189">
        <f t="shared" si="0"/>
        <v>0</v>
      </c>
      <c r="F59" s="190" t="e">
        <f t="shared" si="1"/>
        <v>#DIV/0!</v>
      </c>
      <c r="G59" s="240"/>
      <c r="H59" s="240"/>
      <c r="I59" s="240"/>
      <c r="J59" s="240"/>
      <c r="K59" s="240"/>
      <c r="L59" s="241"/>
      <c r="M59" s="241"/>
      <c r="N59" s="241"/>
    </row>
    <row r="60" spans="1:14" x14ac:dyDescent="0.3">
      <c r="A60" s="57" t="s">
        <v>13</v>
      </c>
      <c r="B60" s="70"/>
      <c r="C60" s="198"/>
      <c r="D60" s="198"/>
      <c r="E60" s="189"/>
      <c r="F60" s="190"/>
      <c r="G60" s="240"/>
      <c r="H60" s="240"/>
      <c r="I60" s="240"/>
      <c r="J60" s="240"/>
      <c r="K60" s="240"/>
      <c r="L60" s="241"/>
      <c r="M60" s="241"/>
      <c r="N60" s="241"/>
    </row>
    <row r="61" spans="1:14" x14ac:dyDescent="0.3">
      <c r="A61" s="66" t="s">
        <v>12</v>
      </c>
      <c r="B61" s="51">
        <v>4010</v>
      </c>
      <c r="C61" s="220">
        <v>8173.384</v>
      </c>
      <c r="D61" s="220">
        <v>8173.384</v>
      </c>
      <c r="E61" s="189">
        <f t="shared" si="0"/>
        <v>0</v>
      </c>
      <c r="F61" s="190">
        <f t="shared" si="1"/>
        <v>100</v>
      </c>
      <c r="G61" s="240"/>
      <c r="H61" s="240"/>
      <c r="I61" s="240"/>
      <c r="J61" s="240"/>
      <c r="K61" s="240"/>
      <c r="L61" s="241"/>
      <c r="M61" s="241"/>
      <c r="N61" s="241"/>
    </row>
    <row r="62" spans="1:14" x14ac:dyDescent="0.3">
      <c r="A62" s="50" t="s">
        <v>82</v>
      </c>
      <c r="B62" s="27">
        <v>4020</v>
      </c>
      <c r="C62" s="184">
        <v>32575.814999999999</v>
      </c>
      <c r="D62" s="184">
        <v>32593.262999999999</v>
      </c>
      <c r="E62" s="189">
        <f t="shared" si="0"/>
        <v>17.44800000000032</v>
      </c>
      <c r="F62" s="190">
        <f t="shared" si="1"/>
        <v>100.05356120790839</v>
      </c>
      <c r="G62" s="240"/>
      <c r="H62" s="240"/>
      <c r="I62" s="240"/>
      <c r="J62" s="240"/>
      <c r="K62" s="240"/>
      <c r="L62" s="241"/>
      <c r="M62" s="241"/>
      <c r="N62" s="241"/>
    </row>
    <row r="63" spans="1:14" x14ac:dyDescent="0.3">
      <c r="A63" s="50" t="s">
        <v>83</v>
      </c>
      <c r="B63" s="27">
        <v>4030</v>
      </c>
      <c r="C63" s="184">
        <v>30749.499</v>
      </c>
      <c r="D63" s="184">
        <v>30029.046999999999</v>
      </c>
      <c r="E63" s="189">
        <f t="shared" si="0"/>
        <v>-720.45200000000114</v>
      </c>
      <c r="F63" s="190">
        <f t="shared" si="1"/>
        <v>97.657028493374796</v>
      </c>
      <c r="G63" s="240"/>
      <c r="H63" s="240"/>
      <c r="I63" s="240"/>
      <c r="J63" s="240"/>
      <c r="K63" s="240"/>
      <c r="L63" s="241"/>
      <c r="M63" s="241"/>
      <c r="N63" s="241"/>
    </row>
    <row r="64" spans="1:14" x14ac:dyDescent="0.3">
      <c r="A64" s="67" t="s">
        <v>11</v>
      </c>
      <c r="B64" s="237">
        <v>4040</v>
      </c>
      <c r="C64" s="221">
        <f>C61+C62-C63</f>
        <v>9999.7000000000007</v>
      </c>
      <c r="D64" s="221">
        <f>D61+D62-D63</f>
        <v>10737.599999999999</v>
      </c>
      <c r="E64" s="189">
        <f t="shared" si="0"/>
        <v>737.89999999999782</v>
      </c>
      <c r="F64" s="190">
        <f t="shared" si="1"/>
        <v>107.37922137664128</v>
      </c>
      <c r="G64" s="240"/>
      <c r="H64" s="240"/>
      <c r="I64" s="240"/>
      <c r="J64" s="240"/>
      <c r="K64" s="240"/>
      <c r="L64" s="241"/>
      <c r="M64" s="241"/>
      <c r="N64" s="241"/>
    </row>
    <row r="65" spans="1:14" ht="33.75" customHeight="1" x14ac:dyDescent="0.3">
      <c r="A65" s="57" t="s">
        <v>106</v>
      </c>
      <c r="B65" s="70"/>
      <c r="C65" s="198"/>
      <c r="D65" s="199"/>
      <c r="E65" s="189"/>
      <c r="F65" s="190"/>
      <c r="G65" s="240"/>
      <c r="H65" s="240"/>
      <c r="I65" s="240"/>
      <c r="J65" s="240"/>
      <c r="K65" s="240"/>
      <c r="L65" s="241"/>
      <c r="M65" s="241"/>
      <c r="N65" s="241"/>
    </row>
    <row r="66" spans="1:14" x14ac:dyDescent="0.3">
      <c r="A66" s="68" t="s">
        <v>84</v>
      </c>
      <c r="B66" s="51">
        <v>5010</v>
      </c>
      <c r="C66" s="220">
        <f>C67+C68+C69</f>
        <v>6641.5290000000005</v>
      </c>
      <c r="D66" s="220">
        <f>D67+D68+D69</f>
        <v>6641.521999999999</v>
      </c>
      <c r="E66" s="189">
        <f t="shared" si="0"/>
        <v>-7.0000000014260877E-3</v>
      </c>
      <c r="F66" s="190">
        <f t="shared" si="1"/>
        <v>99.999894602583211</v>
      </c>
      <c r="G66" s="240"/>
      <c r="H66" s="240"/>
      <c r="I66" s="240"/>
      <c r="J66" s="240"/>
      <c r="K66" s="240"/>
      <c r="L66" s="241"/>
      <c r="M66" s="241"/>
      <c r="N66" s="241"/>
    </row>
    <row r="67" spans="1:14" x14ac:dyDescent="0.3">
      <c r="A67" s="50" t="s">
        <v>107</v>
      </c>
      <c r="B67" s="51">
        <v>5011</v>
      </c>
      <c r="C67" s="220">
        <v>0</v>
      </c>
      <c r="D67" s="220">
        <v>0</v>
      </c>
      <c r="E67" s="189">
        <f t="shared" si="0"/>
        <v>0</v>
      </c>
      <c r="F67" s="190" t="e">
        <f t="shared" si="1"/>
        <v>#DIV/0!</v>
      </c>
      <c r="G67" s="240"/>
      <c r="H67" s="240"/>
      <c r="I67" s="240"/>
      <c r="J67" s="240"/>
      <c r="K67" s="240"/>
      <c r="L67" s="241"/>
      <c r="M67" s="241"/>
      <c r="N67" s="241"/>
    </row>
    <row r="68" spans="1:14" x14ac:dyDescent="0.3">
      <c r="A68" s="50" t="s">
        <v>85</v>
      </c>
      <c r="B68" s="51">
        <v>5012</v>
      </c>
      <c r="C68" s="220">
        <f>'Таблиця 4 рядок 1210 Опер вит'!E20</f>
        <v>2379.0169999999998</v>
      </c>
      <c r="D68" s="220">
        <f>'Таблиця 4 рядок 1210 Опер вит'!F20</f>
        <v>2379.0149999999999</v>
      </c>
      <c r="E68" s="189">
        <f t="shared" si="0"/>
        <v>-1.9999999999527063E-3</v>
      </c>
      <c r="F68" s="190">
        <f t="shared" si="1"/>
        <v>99.999915931664219</v>
      </c>
      <c r="G68" s="240"/>
      <c r="H68" s="240"/>
      <c r="I68" s="240"/>
      <c r="J68" s="240"/>
      <c r="K68" s="240"/>
      <c r="L68" s="241"/>
      <c r="M68" s="241"/>
      <c r="N68" s="241"/>
    </row>
    <row r="69" spans="1:14" x14ac:dyDescent="0.3">
      <c r="A69" s="50" t="s">
        <v>108</v>
      </c>
      <c r="B69" s="51">
        <v>5013</v>
      </c>
      <c r="C69" s="220">
        <f>'Таблиця 7 рядок 5013 МБ -ПВ'!B15</f>
        <v>4262.5120000000006</v>
      </c>
      <c r="D69" s="220">
        <f>'Таблиця 7 рядок 5013 МБ -ПВ'!C15</f>
        <v>4262.5069999999996</v>
      </c>
      <c r="E69" s="189">
        <f t="shared" si="0"/>
        <v>-5.0000000010186341E-3</v>
      </c>
      <c r="F69" s="190">
        <f t="shared" si="1"/>
        <v>99.999882698277418</v>
      </c>
      <c r="G69" s="240"/>
      <c r="H69" s="240"/>
      <c r="I69" s="240"/>
      <c r="J69" s="240"/>
      <c r="K69" s="240"/>
      <c r="L69" s="241"/>
      <c r="M69" s="241"/>
      <c r="N69" s="241"/>
    </row>
    <row r="70" spans="1:14" x14ac:dyDescent="0.3">
      <c r="A70" s="32" t="s">
        <v>86</v>
      </c>
      <c r="B70" s="51">
        <v>5020</v>
      </c>
      <c r="C70" s="220">
        <f>C71+C72+C73</f>
        <v>0</v>
      </c>
      <c r="D70" s="220">
        <f>D71+D72+D73</f>
        <v>0</v>
      </c>
      <c r="E70" s="189">
        <f t="shared" si="0"/>
        <v>0</v>
      </c>
      <c r="F70" s="190" t="e">
        <f t="shared" si="1"/>
        <v>#DIV/0!</v>
      </c>
      <c r="G70" s="240"/>
      <c r="H70" s="240"/>
      <c r="I70" s="240"/>
      <c r="J70" s="240"/>
      <c r="K70" s="240"/>
      <c r="L70" s="241"/>
      <c r="M70" s="241"/>
      <c r="N70" s="241"/>
    </row>
    <row r="71" spans="1:14" x14ac:dyDescent="0.3">
      <c r="A71" s="50" t="s">
        <v>87</v>
      </c>
      <c r="B71" s="51">
        <v>5021</v>
      </c>
      <c r="C71" s="220">
        <v>0</v>
      </c>
      <c r="D71" s="220">
        <v>0</v>
      </c>
      <c r="E71" s="189">
        <f t="shared" si="0"/>
        <v>0</v>
      </c>
      <c r="F71" s="190" t="e">
        <f t="shared" si="1"/>
        <v>#DIV/0!</v>
      </c>
    </row>
    <row r="72" spans="1:14" x14ac:dyDescent="0.3">
      <c r="A72" s="50" t="s">
        <v>88</v>
      </c>
      <c r="B72" s="51">
        <v>5022</v>
      </c>
      <c r="C72" s="220">
        <v>0</v>
      </c>
      <c r="D72" s="220">
        <v>0</v>
      </c>
      <c r="E72" s="189">
        <f t="shared" si="0"/>
        <v>0</v>
      </c>
      <c r="F72" s="190" t="e">
        <f t="shared" si="1"/>
        <v>#DIV/0!</v>
      </c>
    </row>
    <row r="73" spans="1:14" x14ac:dyDescent="0.3">
      <c r="A73" s="50" t="s">
        <v>89</v>
      </c>
      <c r="B73" s="51">
        <v>5023</v>
      </c>
      <c r="C73" s="220">
        <v>0</v>
      </c>
      <c r="D73" s="220">
        <v>0</v>
      </c>
      <c r="E73" s="189">
        <f t="shared" si="0"/>
        <v>0</v>
      </c>
      <c r="F73" s="190" t="e">
        <f t="shared" si="1"/>
        <v>#DIV/0!</v>
      </c>
    </row>
    <row r="74" spans="1:14" x14ac:dyDescent="0.3">
      <c r="A74" s="74" t="s">
        <v>90</v>
      </c>
      <c r="B74" s="75">
        <v>5030</v>
      </c>
      <c r="C74" s="257">
        <f>C66+C70</f>
        <v>6641.5290000000005</v>
      </c>
      <c r="D74" s="257">
        <f>D66+D70</f>
        <v>6641.521999999999</v>
      </c>
      <c r="E74" s="189">
        <f t="shared" si="0"/>
        <v>-7.0000000014260877E-3</v>
      </c>
      <c r="F74" s="190">
        <f t="shared" si="1"/>
        <v>99.999894602583211</v>
      </c>
    </row>
    <row r="75" spans="1:14" x14ac:dyDescent="0.3">
      <c r="A75" s="73" t="s">
        <v>109</v>
      </c>
      <c r="B75" s="62"/>
      <c r="C75" s="196"/>
      <c r="D75" s="196"/>
      <c r="E75" s="189"/>
      <c r="F75" s="190"/>
    </row>
    <row r="76" spans="1:14" x14ac:dyDescent="0.3">
      <c r="A76" s="26" t="s">
        <v>110</v>
      </c>
      <c r="B76" s="27">
        <v>6000</v>
      </c>
      <c r="C76" s="184">
        <f>C77+C78+C79+C80+C81+C82</f>
        <v>199.71199999999999</v>
      </c>
      <c r="D76" s="184">
        <f>D77+D78+D79+D80+D81+D82</f>
        <v>199.71199999999999</v>
      </c>
      <c r="E76" s="189">
        <f t="shared" si="0"/>
        <v>0</v>
      </c>
      <c r="F76" s="190">
        <f t="shared" si="1"/>
        <v>100</v>
      </c>
    </row>
    <row r="77" spans="1:14" x14ac:dyDescent="0.3">
      <c r="A77" s="61" t="s">
        <v>10</v>
      </c>
      <c r="B77" s="47">
        <v>6010</v>
      </c>
      <c r="C77" s="181">
        <v>0</v>
      </c>
      <c r="D77" s="181">
        <v>0</v>
      </c>
      <c r="E77" s="189">
        <f t="shared" si="0"/>
        <v>0</v>
      </c>
      <c r="F77" s="190" t="e">
        <f t="shared" si="1"/>
        <v>#DIV/0!</v>
      </c>
    </row>
    <row r="78" spans="1:14" x14ac:dyDescent="0.3">
      <c r="A78" s="39" t="s">
        <v>181</v>
      </c>
      <c r="B78" s="43">
        <v>6020</v>
      </c>
      <c r="C78" s="182">
        <f>'Таблиця 8 рядок 6000-КАПИ'!K10</f>
        <v>50</v>
      </c>
      <c r="D78" s="182">
        <f>'Таблиця 8 рядок 6000-КАПИ'!L10</f>
        <v>50</v>
      </c>
      <c r="E78" s="189">
        <f t="shared" ref="E78:E112" si="2">D78-C78</f>
        <v>0</v>
      </c>
      <c r="F78" s="190">
        <f t="shared" ref="F78:F112" si="3">D78/C78*100</f>
        <v>100</v>
      </c>
    </row>
    <row r="79" spans="1:14" x14ac:dyDescent="0.3">
      <c r="A79" s="42" t="s">
        <v>9</v>
      </c>
      <c r="B79" s="43">
        <v>6030</v>
      </c>
      <c r="C79" s="182">
        <f>'Таблиця 8 рядок 6000-КАПИ'!K11</f>
        <v>149.71199999999999</v>
      </c>
      <c r="D79" s="182">
        <f>'Таблиця 8 рядок 6000-КАПИ'!L11</f>
        <v>149.71199999999999</v>
      </c>
      <c r="E79" s="189">
        <f t="shared" si="2"/>
        <v>0</v>
      </c>
      <c r="F79" s="190">
        <f t="shared" si="3"/>
        <v>100</v>
      </c>
    </row>
    <row r="80" spans="1:14" x14ac:dyDescent="0.3">
      <c r="A80" s="42" t="s">
        <v>8</v>
      </c>
      <c r="B80" s="43">
        <v>6040</v>
      </c>
      <c r="C80" s="182">
        <v>0</v>
      </c>
      <c r="D80" s="182">
        <v>0</v>
      </c>
      <c r="E80" s="189">
        <f t="shared" si="2"/>
        <v>0</v>
      </c>
      <c r="F80" s="190" t="e">
        <f t="shared" si="3"/>
        <v>#DIV/0!</v>
      </c>
    </row>
    <row r="81" spans="1:6" ht="31.5" x14ac:dyDescent="0.3">
      <c r="A81" s="42" t="s">
        <v>182</v>
      </c>
      <c r="B81" s="43">
        <v>6050</v>
      </c>
      <c r="C81" s="182">
        <v>0</v>
      </c>
      <c r="D81" s="182">
        <v>0</v>
      </c>
      <c r="E81" s="189">
        <f t="shared" si="2"/>
        <v>0</v>
      </c>
      <c r="F81" s="190" t="e">
        <f t="shared" si="3"/>
        <v>#DIV/0!</v>
      </c>
    </row>
    <row r="82" spans="1:6" x14ac:dyDescent="0.3">
      <c r="A82" s="42" t="s">
        <v>183</v>
      </c>
      <c r="B82" s="43">
        <v>6060</v>
      </c>
      <c r="C82" s="182">
        <v>0</v>
      </c>
      <c r="D82" s="182">
        <v>0</v>
      </c>
      <c r="E82" s="189">
        <f t="shared" si="2"/>
        <v>0</v>
      </c>
      <c r="F82" s="190" t="e">
        <f t="shared" si="3"/>
        <v>#DIV/0!</v>
      </c>
    </row>
    <row r="83" spans="1:6" x14ac:dyDescent="0.3">
      <c r="A83" s="76" t="s">
        <v>47</v>
      </c>
      <c r="B83" s="64">
        <v>6080</v>
      </c>
      <c r="C83" s="232"/>
      <c r="D83" s="232"/>
      <c r="E83" s="189">
        <f t="shared" si="2"/>
        <v>0</v>
      </c>
      <c r="F83" s="190" t="e">
        <f t="shared" si="3"/>
        <v>#DIV/0!</v>
      </c>
    </row>
    <row r="84" spans="1:6" x14ac:dyDescent="0.3">
      <c r="A84" s="57" t="s">
        <v>91</v>
      </c>
      <c r="B84" s="69"/>
      <c r="C84" s="197"/>
      <c r="D84" s="197"/>
      <c r="E84" s="189"/>
      <c r="F84" s="190"/>
    </row>
    <row r="85" spans="1:6" ht="31.5" x14ac:dyDescent="0.3">
      <c r="A85" s="77" t="s">
        <v>92</v>
      </c>
      <c r="B85" s="51">
        <v>7010</v>
      </c>
      <c r="C85" s="200">
        <f>C45/C14*100</f>
        <v>8.0243608898854788</v>
      </c>
      <c r="D85" s="200">
        <f>D45/D14*100</f>
        <v>9.9373729287041304</v>
      </c>
      <c r="E85" s="189">
        <f t="shared" si="2"/>
        <v>1.9130120388186516</v>
      </c>
      <c r="F85" s="190">
        <f t="shared" si="3"/>
        <v>123.84005486630043</v>
      </c>
    </row>
    <row r="86" spans="1:6" x14ac:dyDescent="0.3">
      <c r="A86" s="42" t="s">
        <v>7</v>
      </c>
      <c r="B86" s="47">
        <v>7020</v>
      </c>
      <c r="C86" s="181">
        <f>C76/C43</f>
        <v>0.13330894711617405</v>
      </c>
      <c r="D86" s="181">
        <f>D76/D43</f>
        <v>0.13264999774169808</v>
      </c>
      <c r="E86" s="189">
        <f t="shared" si="2"/>
        <v>-6.5894937447597002E-4</v>
      </c>
      <c r="F86" s="190">
        <f t="shared" si="3"/>
        <v>99.505697562893729</v>
      </c>
    </row>
    <row r="87" spans="1:6" x14ac:dyDescent="0.3">
      <c r="A87" s="44" t="s">
        <v>6</v>
      </c>
      <c r="B87" s="45">
        <v>7030</v>
      </c>
      <c r="C87" s="183">
        <v>0.224</v>
      </c>
      <c r="D87" s="183">
        <v>0.23300000000000001</v>
      </c>
      <c r="E87" s="189">
        <f t="shared" si="2"/>
        <v>9.000000000000008E-3</v>
      </c>
      <c r="F87" s="190">
        <f t="shared" si="3"/>
        <v>104.01785714285714</v>
      </c>
    </row>
    <row r="88" spans="1:6" x14ac:dyDescent="0.3">
      <c r="A88" s="57" t="s">
        <v>93</v>
      </c>
      <c r="B88" s="69"/>
      <c r="C88" s="197"/>
      <c r="D88" s="197"/>
      <c r="E88" s="189"/>
      <c r="F88" s="190"/>
    </row>
    <row r="89" spans="1:6" ht="47.25" x14ac:dyDescent="0.3">
      <c r="A89" s="54" t="s">
        <v>5</v>
      </c>
      <c r="B89" s="55">
        <v>8100</v>
      </c>
      <c r="C89" s="251">
        <f>C90+C91+C92+C93+C94+C95+C96</f>
        <v>464.75</v>
      </c>
      <c r="D89" s="251">
        <f>SUM(D90:D96)</f>
        <v>392</v>
      </c>
      <c r="E89" s="189">
        <f t="shared" si="2"/>
        <v>-72.75</v>
      </c>
      <c r="F89" s="190">
        <f t="shared" si="3"/>
        <v>84.346422807961275</v>
      </c>
    </row>
    <row r="90" spans="1:6" x14ac:dyDescent="0.3">
      <c r="A90" s="26" t="s">
        <v>94</v>
      </c>
      <c r="B90" s="43">
        <v>8110</v>
      </c>
      <c r="C90" s="252">
        <v>5</v>
      </c>
      <c r="D90" s="253">
        <v>5</v>
      </c>
      <c r="E90" s="189">
        <f t="shared" si="2"/>
        <v>0</v>
      </c>
      <c r="F90" s="190">
        <f t="shared" si="3"/>
        <v>100</v>
      </c>
    </row>
    <row r="91" spans="1:6" x14ac:dyDescent="0.3">
      <c r="A91" s="26" t="s">
        <v>95</v>
      </c>
      <c r="B91" s="43">
        <v>8120</v>
      </c>
      <c r="C91" s="252">
        <v>13.75</v>
      </c>
      <c r="D91" s="253">
        <v>14</v>
      </c>
      <c r="E91" s="189">
        <f t="shared" si="2"/>
        <v>0.25</v>
      </c>
      <c r="F91" s="190">
        <f t="shared" si="3"/>
        <v>101.81818181818181</v>
      </c>
    </row>
    <row r="92" spans="1:6" x14ac:dyDescent="0.3">
      <c r="A92" s="26" t="s">
        <v>2</v>
      </c>
      <c r="B92" s="43">
        <v>8130</v>
      </c>
      <c r="C92" s="252">
        <v>115.25</v>
      </c>
      <c r="D92" s="253">
        <v>96</v>
      </c>
      <c r="E92" s="189">
        <f t="shared" si="2"/>
        <v>-19.25</v>
      </c>
      <c r="F92" s="190">
        <f t="shared" si="3"/>
        <v>83.297180043383946</v>
      </c>
    </row>
    <row r="93" spans="1:6" x14ac:dyDescent="0.3">
      <c r="A93" s="7" t="s">
        <v>96</v>
      </c>
      <c r="B93" s="43">
        <v>8140</v>
      </c>
      <c r="C93" s="252">
        <v>157.25</v>
      </c>
      <c r="D93" s="253">
        <v>128</v>
      </c>
      <c r="E93" s="189">
        <f t="shared" si="2"/>
        <v>-29.25</v>
      </c>
      <c r="F93" s="190">
        <f t="shared" si="3"/>
        <v>81.399046104928459</v>
      </c>
    </row>
    <row r="94" spans="1:6" x14ac:dyDescent="0.3">
      <c r="A94" s="7" t="s">
        <v>1</v>
      </c>
      <c r="B94" s="43">
        <v>8150</v>
      </c>
      <c r="C94" s="252">
        <v>50.5</v>
      </c>
      <c r="D94" s="253">
        <v>46</v>
      </c>
      <c r="E94" s="189">
        <f t="shared" si="2"/>
        <v>-4.5</v>
      </c>
      <c r="F94" s="190">
        <f t="shared" si="3"/>
        <v>91.089108910891099</v>
      </c>
    </row>
    <row r="95" spans="1:6" x14ac:dyDescent="0.3">
      <c r="A95" s="7" t="s">
        <v>111</v>
      </c>
      <c r="B95" s="45">
        <v>8160</v>
      </c>
      <c r="C95" s="254">
        <v>25</v>
      </c>
      <c r="D95" s="255">
        <v>18</v>
      </c>
      <c r="E95" s="189">
        <f t="shared" si="2"/>
        <v>-7</v>
      </c>
      <c r="F95" s="190">
        <f t="shared" si="3"/>
        <v>72</v>
      </c>
    </row>
    <row r="96" spans="1:6" x14ac:dyDescent="0.3">
      <c r="A96" s="26" t="s">
        <v>0</v>
      </c>
      <c r="B96" s="45">
        <v>8170</v>
      </c>
      <c r="C96" s="254">
        <v>98</v>
      </c>
      <c r="D96" s="255">
        <v>85</v>
      </c>
      <c r="E96" s="189">
        <f t="shared" si="2"/>
        <v>-13</v>
      </c>
      <c r="F96" s="190">
        <f t="shared" si="3"/>
        <v>86.734693877551024</v>
      </c>
    </row>
    <row r="97" spans="1:11" x14ac:dyDescent="0.3">
      <c r="A97" s="53" t="s">
        <v>4</v>
      </c>
      <c r="B97" s="30">
        <v>8200</v>
      </c>
      <c r="C97" s="193">
        <f>C98+C99+C100+C101+C102+C103+C104</f>
        <v>17344.056</v>
      </c>
      <c r="D97" s="193">
        <f>D98+D99+D100+D101+D102+D103+D104</f>
        <v>17123.175999999999</v>
      </c>
      <c r="E97" s="204">
        <f t="shared" si="2"/>
        <v>-220.88000000000102</v>
      </c>
      <c r="F97" s="205">
        <f t="shared" si="3"/>
        <v>98.726480126678553</v>
      </c>
      <c r="G97" s="163">
        <f>C97-C27</f>
        <v>0</v>
      </c>
      <c r="H97" s="163">
        <f>D97-D27</f>
        <v>0</v>
      </c>
      <c r="I97" s="163"/>
      <c r="K97" s="163"/>
    </row>
    <row r="98" spans="1:11" x14ac:dyDescent="0.3">
      <c r="A98" s="26" t="s">
        <v>94</v>
      </c>
      <c r="B98" s="27">
        <v>8210</v>
      </c>
      <c r="C98" s="184">
        <v>862.87</v>
      </c>
      <c r="D98" s="184">
        <v>862.86599999999999</v>
      </c>
      <c r="E98" s="189">
        <f t="shared" si="2"/>
        <v>-4.0000000000190994E-3</v>
      </c>
      <c r="F98" s="190">
        <f t="shared" si="3"/>
        <v>99.999536430748549</v>
      </c>
    </row>
    <row r="99" spans="1:11" x14ac:dyDescent="0.3">
      <c r="A99" s="26" t="s">
        <v>95</v>
      </c>
      <c r="B99" s="27">
        <v>8220</v>
      </c>
      <c r="C99" s="184">
        <v>1094.21</v>
      </c>
      <c r="D99" s="184">
        <v>1094.202</v>
      </c>
      <c r="E99" s="189">
        <f t="shared" si="2"/>
        <v>-8.0000000000381988E-3</v>
      </c>
      <c r="F99" s="190">
        <f t="shared" si="3"/>
        <v>99.999268878917206</v>
      </c>
    </row>
    <row r="100" spans="1:11" x14ac:dyDescent="0.3">
      <c r="A100" s="26" t="s">
        <v>2</v>
      </c>
      <c r="B100" s="27">
        <v>8230</v>
      </c>
      <c r="C100" s="184">
        <v>5972.05</v>
      </c>
      <c r="D100" s="184">
        <v>5972.0230000000001</v>
      </c>
      <c r="E100" s="189">
        <f t="shared" si="2"/>
        <v>-2.7000000000043656E-2</v>
      </c>
      <c r="F100" s="190">
        <f t="shared" si="3"/>
        <v>99.999547893939265</v>
      </c>
    </row>
    <row r="101" spans="1:11" x14ac:dyDescent="0.3">
      <c r="A101" s="7" t="s">
        <v>96</v>
      </c>
      <c r="B101" s="27">
        <v>8240</v>
      </c>
      <c r="C101" s="184">
        <v>5359.7060000000001</v>
      </c>
      <c r="D101" s="184">
        <v>5261.7389999999996</v>
      </c>
      <c r="E101" s="189">
        <f t="shared" si="2"/>
        <v>-97.967000000000553</v>
      </c>
      <c r="F101" s="190">
        <f t="shared" si="3"/>
        <v>98.172157204145137</v>
      </c>
    </row>
    <row r="102" spans="1:11" x14ac:dyDescent="0.3">
      <c r="A102" s="7" t="s">
        <v>1</v>
      </c>
      <c r="B102" s="27">
        <v>8250</v>
      </c>
      <c r="C102" s="184">
        <v>1083.2249999999999</v>
      </c>
      <c r="D102" s="184">
        <v>985.40300000000002</v>
      </c>
      <c r="E102" s="189">
        <f t="shared" si="2"/>
        <v>-97.821999999999889</v>
      </c>
      <c r="F102" s="190">
        <f t="shared" si="3"/>
        <v>90.96937386046298</v>
      </c>
    </row>
    <row r="103" spans="1:11" x14ac:dyDescent="0.3">
      <c r="A103" s="7" t="s">
        <v>111</v>
      </c>
      <c r="B103" s="27">
        <v>8260</v>
      </c>
      <c r="C103" s="184">
        <v>880.18499999999995</v>
      </c>
      <c r="D103" s="184">
        <v>880.18200000000002</v>
      </c>
      <c r="E103" s="189">
        <f t="shared" si="2"/>
        <v>-2.9999999999290594E-3</v>
      </c>
      <c r="F103" s="190">
        <f t="shared" si="3"/>
        <v>99.999659162562423</v>
      </c>
    </row>
    <row r="104" spans="1:11" x14ac:dyDescent="0.3">
      <c r="A104" s="26" t="s">
        <v>0</v>
      </c>
      <c r="B104" s="27">
        <v>8270</v>
      </c>
      <c r="C104" s="184">
        <v>2091.81</v>
      </c>
      <c r="D104" s="184">
        <v>2066.761</v>
      </c>
      <c r="E104" s="189">
        <f t="shared" si="2"/>
        <v>-25.048999999999978</v>
      </c>
      <c r="F104" s="190">
        <f t="shared" si="3"/>
        <v>98.802520305381464</v>
      </c>
    </row>
    <row r="105" spans="1:11" x14ac:dyDescent="0.3">
      <c r="A105" s="53" t="s">
        <v>3</v>
      </c>
      <c r="B105" s="30">
        <v>8300</v>
      </c>
      <c r="C105" s="193">
        <f>C97/C89/3</f>
        <v>12.439703066164604</v>
      </c>
      <c r="D105" s="193">
        <f>D97/D89/3</f>
        <v>14.56052380952381</v>
      </c>
      <c r="E105" s="204">
        <f t="shared" si="2"/>
        <v>2.1208207433592055</v>
      </c>
      <c r="F105" s="205">
        <f t="shared" si="3"/>
        <v>117.04880520120884</v>
      </c>
    </row>
    <row r="106" spans="1:11" x14ac:dyDescent="0.3">
      <c r="A106" s="26" t="s">
        <v>94</v>
      </c>
      <c r="B106" s="27">
        <v>8310</v>
      </c>
      <c r="C106" s="184">
        <f>C98/C90/3</f>
        <v>57.524666666666668</v>
      </c>
      <c r="D106" s="184">
        <f>D98/D90/3</f>
        <v>57.524399999999993</v>
      </c>
      <c r="E106" s="189">
        <f t="shared" si="2"/>
        <v>-2.6666666667551908E-4</v>
      </c>
      <c r="F106" s="190">
        <f t="shared" si="3"/>
        <v>99.999536430748535</v>
      </c>
    </row>
    <row r="107" spans="1:11" x14ac:dyDescent="0.3">
      <c r="A107" s="26" t="s">
        <v>95</v>
      </c>
      <c r="B107" s="27">
        <v>8320</v>
      </c>
      <c r="C107" s="184">
        <f t="shared" ref="C107:D112" si="4">C99/C91/3</f>
        <v>26.52630303030303</v>
      </c>
      <c r="D107" s="184">
        <f t="shared" si="4"/>
        <v>26.052428571428575</v>
      </c>
      <c r="E107" s="189">
        <f t="shared" si="2"/>
        <v>-0.47387445887445523</v>
      </c>
      <c r="F107" s="190">
        <f t="shared" si="3"/>
        <v>98.213567648936561</v>
      </c>
    </row>
    <row r="108" spans="1:11" x14ac:dyDescent="0.3">
      <c r="A108" s="26" t="s">
        <v>2</v>
      </c>
      <c r="B108" s="27">
        <v>8330</v>
      </c>
      <c r="C108" s="184">
        <f t="shared" si="4"/>
        <v>17.272740419378163</v>
      </c>
      <c r="D108" s="184">
        <f t="shared" si="4"/>
        <v>20.736190972222222</v>
      </c>
      <c r="E108" s="189">
        <f t="shared" si="2"/>
        <v>3.4634505528440584</v>
      </c>
      <c r="F108" s="190">
        <f t="shared" si="3"/>
        <v>120.05154057058856</v>
      </c>
    </row>
    <row r="109" spans="1:11" x14ac:dyDescent="0.3">
      <c r="A109" s="7" t="s">
        <v>96</v>
      </c>
      <c r="B109" s="27">
        <v>8340</v>
      </c>
      <c r="C109" s="184">
        <f t="shared" si="4"/>
        <v>11.361326974032856</v>
      </c>
      <c r="D109" s="184">
        <f t="shared" si="4"/>
        <v>13.702445312499998</v>
      </c>
      <c r="E109" s="189">
        <f t="shared" si="2"/>
        <v>2.3411183384671421</v>
      </c>
      <c r="F109" s="190">
        <f t="shared" si="3"/>
        <v>120.60602906524862</v>
      </c>
    </row>
    <row r="110" spans="1:11" x14ac:dyDescent="0.3">
      <c r="A110" s="7" t="s">
        <v>1</v>
      </c>
      <c r="B110" s="27">
        <v>8350</v>
      </c>
      <c r="C110" s="184">
        <f t="shared" si="4"/>
        <v>7.1499999999999995</v>
      </c>
      <c r="D110" s="184">
        <f t="shared" si="4"/>
        <v>7.140601449275362</v>
      </c>
      <c r="E110" s="189">
        <f t="shared" si="2"/>
        <v>-9.3985507246374667E-3</v>
      </c>
      <c r="F110" s="190">
        <f t="shared" si="3"/>
        <v>99.868551738116963</v>
      </c>
    </row>
    <row r="111" spans="1:11" x14ac:dyDescent="0.3">
      <c r="A111" s="7" t="s">
        <v>111</v>
      </c>
      <c r="B111" s="27">
        <v>8260</v>
      </c>
      <c r="C111" s="184">
        <f t="shared" si="4"/>
        <v>11.735799999999999</v>
      </c>
      <c r="D111" s="184">
        <f t="shared" si="4"/>
        <v>16.299666666666667</v>
      </c>
      <c r="E111" s="189">
        <f t="shared" si="2"/>
        <v>4.5638666666666676</v>
      </c>
      <c r="F111" s="190">
        <f t="shared" si="3"/>
        <v>138.88841550355892</v>
      </c>
    </row>
    <row r="112" spans="1:11" x14ac:dyDescent="0.3">
      <c r="A112" s="26" t="s">
        <v>0</v>
      </c>
      <c r="B112" s="27">
        <v>8270</v>
      </c>
      <c r="C112" s="184">
        <f t="shared" si="4"/>
        <v>7.1149999999999993</v>
      </c>
      <c r="D112" s="184">
        <f t="shared" si="4"/>
        <v>8.1049450980392148</v>
      </c>
      <c r="E112" s="189">
        <f t="shared" si="2"/>
        <v>0.98994509803921549</v>
      </c>
      <c r="F112" s="190">
        <f t="shared" si="3"/>
        <v>113.91349399914567</v>
      </c>
    </row>
    <row r="114" spans="1:6" x14ac:dyDescent="0.3">
      <c r="A114" s="165" t="s">
        <v>114</v>
      </c>
      <c r="B114" s="5"/>
      <c r="C114" s="79"/>
      <c r="D114" s="5"/>
      <c r="E114" s="258" t="s">
        <v>226</v>
      </c>
      <c r="F114" s="258"/>
    </row>
    <row r="115" spans="1:6" x14ac:dyDescent="0.3">
      <c r="A115" s="166"/>
      <c r="B115" s="81"/>
      <c r="C115" s="167" t="s">
        <v>115</v>
      </c>
      <c r="D115" s="82"/>
      <c r="E115" s="259"/>
      <c r="F115" s="259"/>
    </row>
    <row r="116" spans="1:6" x14ac:dyDescent="0.3">
      <c r="A116" s="166" t="s">
        <v>116</v>
      </c>
      <c r="B116" s="81"/>
      <c r="C116" s="83"/>
      <c r="D116" s="81"/>
      <c r="E116" s="260" t="s">
        <v>221</v>
      </c>
      <c r="F116" s="260"/>
    </row>
    <row r="117" spans="1:6" x14ac:dyDescent="0.3">
      <c r="A117" s="80"/>
      <c r="B117" s="81"/>
      <c r="C117" s="167" t="s">
        <v>115</v>
      </c>
      <c r="D117" s="82"/>
      <c r="E117" s="259"/>
      <c r="F117" s="259"/>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65"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33"/>
  <sheetViews>
    <sheetView view="pageBreakPreview" zoomScaleNormal="100" zoomScaleSheetLayoutView="100" workbookViewId="0">
      <selection activeCell="C28" sqref="C28"/>
    </sheetView>
  </sheetViews>
  <sheetFormatPr defaultRowHeight="15" x14ac:dyDescent="0.25"/>
  <cols>
    <col min="1" max="1" width="39.85546875" customWidth="1"/>
    <col min="2" max="2" width="11.5703125" customWidth="1"/>
    <col min="3" max="3" width="11.42578125" customWidth="1"/>
    <col min="4" max="4" width="12.42578125" customWidth="1"/>
    <col min="5" max="5" width="12.140625" customWidth="1"/>
    <col min="8" max="8" width="12.28515625" customWidth="1"/>
  </cols>
  <sheetData>
    <row r="1" spans="1:8" ht="20.25" customHeight="1" x14ac:dyDescent="0.25">
      <c r="E1" s="119" t="s">
        <v>118</v>
      </c>
    </row>
    <row r="2" spans="1:8" ht="24" customHeight="1" x14ac:dyDescent="0.25">
      <c r="A2" s="275" t="s">
        <v>222</v>
      </c>
      <c r="B2" s="275"/>
      <c r="C2" s="275"/>
      <c r="D2" s="275"/>
      <c r="E2" s="275"/>
    </row>
    <row r="3" spans="1:8" x14ac:dyDescent="0.25">
      <c r="A3" s="283" t="s">
        <v>43</v>
      </c>
      <c r="B3" s="283"/>
      <c r="C3" s="283"/>
      <c r="D3" s="283"/>
      <c r="E3" s="283"/>
    </row>
    <row r="4" spans="1:8" ht="29.25" customHeight="1" x14ac:dyDescent="0.25">
      <c r="A4" s="279" t="s">
        <v>119</v>
      </c>
      <c r="B4" s="279"/>
      <c r="C4" s="279"/>
      <c r="D4" s="279"/>
      <c r="E4" s="279"/>
    </row>
    <row r="5" spans="1:8" ht="15.75" x14ac:dyDescent="0.25">
      <c r="A5" s="280" t="s">
        <v>162</v>
      </c>
      <c r="B5" s="280"/>
      <c r="C5" s="280"/>
      <c r="D5" s="280"/>
      <c r="E5" s="280"/>
    </row>
    <row r="6" spans="1:8" ht="15.75" x14ac:dyDescent="0.25">
      <c r="A6" s="86"/>
      <c r="C6" s="86"/>
      <c r="D6" s="86"/>
      <c r="E6" s="86"/>
    </row>
    <row r="7" spans="1:8" ht="15" customHeight="1" x14ac:dyDescent="0.25">
      <c r="A7" s="281" t="s">
        <v>120</v>
      </c>
      <c r="B7" s="278" t="s">
        <v>97</v>
      </c>
      <c r="C7" s="278" t="s">
        <v>98</v>
      </c>
      <c r="D7" s="272" t="s">
        <v>99</v>
      </c>
      <c r="E7" s="268" t="s">
        <v>113</v>
      </c>
      <c r="H7" s="273" t="s">
        <v>246</v>
      </c>
    </row>
    <row r="8" spans="1:8" x14ac:dyDescent="0.25">
      <c r="A8" s="282"/>
      <c r="B8" s="278"/>
      <c r="C8" s="278"/>
      <c r="D8" s="272"/>
      <c r="E8" s="269"/>
      <c r="H8" s="274"/>
    </row>
    <row r="9" spans="1:8" ht="31.5" x14ac:dyDescent="0.25">
      <c r="A9" s="130" t="s">
        <v>188</v>
      </c>
      <c r="B9" s="244">
        <f>SUM(B10:B19)</f>
        <v>6533.66</v>
      </c>
      <c r="C9" s="244">
        <f>SUM(C10:C19)</f>
        <v>6499.4210000000003</v>
      </c>
      <c r="D9" s="142">
        <f>C9-B9</f>
        <v>-34.238999999999578</v>
      </c>
      <c r="E9" s="143">
        <f>C9/B9*100</f>
        <v>99.47595987547561</v>
      </c>
      <c r="H9" s="238">
        <f>C9-'Таблиця 4 рядок 1210 Опер вит'!F9</f>
        <v>0</v>
      </c>
    </row>
    <row r="10" spans="1:8" ht="31.5" x14ac:dyDescent="0.25">
      <c r="A10" s="23" t="s">
        <v>189</v>
      </c>
      <c r="B10" s="185">
        <v>10.65</v>
      </c>
      <c r="C10" s="185">
        <v>10.65</v>
      </c>
      <c r="D10" s="89">
        <f t="shared" ref="D10:D28" si="0">C10-B10</f>
        <v>0</v>
      </c>
      <c r="E10" s="124">
        <f t="shared" ref="E10:E28" si="1">C10/B10*100</f>
        <v>100</v>
      </c>
      <c r="H10" s="162">
        <f>C10-'Таблиця 4 рядок 1210 Опер вит'!F12</f>
        <v>0</v>
      </c>
    </row>
    <row r="11" spans="1:8" ht="31.5" x14ac:dyDescent="0.25">
      <c r="A11" s="131" t="s">
        <v>190</v>
      </c>
      <c r="B11" s="185">
        <v>123.547</v>
      </c>
      <c r="C11" s="185">
        <v>100.023</v>
      </c>
      <c r="D11" s="89">
        <f>C11-B11</f>
        <v>-23.524000000000001</v>
      </c>
      <c r="E11" s="124">
        <f>C11/B11*100</f>
        <v>80.959472913142363</v>
      </c>
      <c r="H11" s="162">
        <f>C11-'Таблиця 4 рядок 1210 Опер вит'!F14</f>
        <v>0</v>
      </c>
    </row>
    <row r="12" spans="1:8" ht="15.75" x14ac:dyDescent="0.25">
      <c r="A12" s="131" t="s">
        <v>191</v>
      </c>
      <c r="B12" s="185">
        <v>14</v>
      </c>
      <c r="C12" s="185">
        <v>14.622</v>
      </c>
      <c r="D12" s="89">
        <f>C12-B12</f>
        <v>0.62199999999999989</v>
      </c>
      <c r="E12" s="124">
        <f>C12/B12*100</f>
        <v>104.44285714285715</v>
      </c>
      <c r="H12" s="162">
        <f>C12-'Таблиця 4 рядок 1210 Опер вит'!F15</f>
        <v>0</v>
      </c>
    </row>
    <row r="13" spans="1:8" ht="18" customHeight="1" x14ac:dyDescent="0.25">
      <c r="A13" s="131" t="s">
        <v>192</v>
      </c>
      <c r="B13" s="185">
        <v>70.703999999999994</v>
      </c>
      <c r="C13" s="185">
        <v>67.805000000000007</v>
      </c>
      <c r="D13" s="89">
        <f>C13-B13</f>
        <v>-2.8989999999999867</v>
      </c>
      <c r="E13" s="124">
        <f>C13/B13*100</f>
        <v>95.899807648789334</v>
      </c>
      <c r="H13" s="162">
        <f>C13-'Таблиця 4 рядок 1210 Опер вит'!F16</f>
        <v>0</v>
      </c>
    </row>
    <row r="14" spans="1:8" ht="5.25" hidden="1" customHeight="1" x14ac:dyDescent="0.25">
      <c r="A14" s="177" t="s">
        <v>197</v>
      </c>
      <c r="B14" s="185">
        <v>0</v>
      </c>
      <c r="C14" s="185"/>
      <c r="D14" s="89">
        <f>C14-B14</f>
        <v>0</v>
      </c>
      <c r="E14" s="124" t="e">
        <f>C14/B14*100</f>
        <v>#DIV/0!</v>
      </c>
      <c r="H14" s="162">
        <f>C14-'Таблиця 4 рядок 1210 Опер вит'!F17</f>
        <v>0</v>
      </c>
    </row>
    <row r="15" spans="1:8" ht="15.75" x14ac:dyDescent="0.25">
      <c r="A15" s="131" t="s">
        <v>193</v>
      </c>
      <c r="B15" s="185">
        <v>130</v>
      </c>
      <c r="C15" s="185">
        <v>121.569</v>
      </c>
      <c r="D15" s="89">
        <f t="shared" si="0"/>
        <v>-8.4309999999999974</v>
      </c>
      <c r="E15" s="124">
        <f t="shared" si="1"/>
        <v>93.514615384615382</v>
      </c>
      <c r="H15" s="162">
        <f>C15-'Таблиця 4 рядок 1210 Опер вит'!F19</f>
        <v>0</v>
      </c>
    </row>
    <row r="16" spans="1:8" ht="31.5" customHeight="1" x14ac:dyDescent="0.25">
      <c r="A16" s="131" t="s">
        <v>194</v>
      </c>
      <c r="B16" s="185">
        <v>2379.0169999999998</v>
      </c>
      <c r="C16" s="185">
        <v>2379.0149999999999</v>
      </c>
      <c r="D16" s="89">
        <f t="shared" si="0"/>
        <v>-1.9999999999527063E-3</v>
      </c>
      <c r="E16" s="124">
        <f t="shared" si="1"/>
        <v>99.999915931664219</v>
      </c>
      <c r="H16" s="162">
        <f>C16-'Таблиця 4 рядок 1210 Опер вит'!F20</f>
        <v>0</v>
      </c>
    </row>
    <row r="17" spans="1:11" ht="18.75" hidden="1" customHeight="1" x14ac:dyDescent="0.25">
      <c r="A17" s="217" t="s">
        <v>239</v>
      </c>
      <c r="B17" s="227"/>
      <c r="C17" s="227"/>
      <c r="D17" s="89">
        <f t="shared" si="0"/>
        <v>0</v>
      </c>
      <c r="E17" s="124" t="e">
        <f t="shared" si="1"/>
        <v>#DIV/0!</v>
      </c>
    </row>
    <row r="18" spans="1:11" ht="30.75" customHeight="1" x14ac:dyDescent="0.25">
      <c r="A18" s="132" t="s">
        <v>200</v>
      </c>
      <c r="B18" s="185">
        <v>3805.7420000000002</v>
      </c>
      <c r="C18" s="185">
        <v>3805.7370000000001</v>
      </c>
      <c r="D18" s="89">
        <f t="shared" si="0"/>
        <v>-5.0000000001091394E-3</v>
      </c>
      <c r="E18" s="124">
        <f t="shared" si="1"/>
        <v>99.999868619575366</v>
      </c>
      <c r="H18" s="162">
        <f>C18-'Таблиця 4 рядок 1210 Опер вит'!E25</f>
        <v>0</v>
      </c>
      <c r="K18" s="162"/>
    </row>
    <row r="19" spans="1:11" ht="21" hidden="1" customHeight="1" x14ac:dyDescent="0.25">
      <c r="A19" s="132" t="s">
        <v>218</v>
      </c>
      <c r="B19" s="185"/>
      <c r="C19" s="185"/>
      <c r="D19" s="89">
        <f t="shared" si="0"/>
        <v>0</v>
      </c>
      <c r="E19" s="124" t="e">
        <f t="shared" si="1"/>
        <v>#DIV/0!</v>
      </c>
    </row>
    <row r="20" spans="1:11" ht="18.75" customHeight="1" x14ac:dyDescent="0.25">
      <c r="A20" s="130" t="s">
        <v>196</v>
      </c>
      <c r="B20" s="244">
        <f>SUM(B21:B28)</f>
        <v>2962.89</v>
      </c>
      <c r="C20" s="244">
        <f>SUM(C21:C28)</f>
        <v>2541.6379999999999</v>
      </c>
      <c r="D20" s="142">
        <f t="shared" si="0"/>
        <v>-421.25199999999995</v>
      </c>
      <c r="E20" s="143">
        <f t="shared" si="1"/>
        <v>85.782394891474198</v>
      </c>
      <c r="H20" s="239">
        <f>C20-'Таблиця 4 рядок 1210 Опер вит'!H9</f>
        <v>0</v>
      </c>
      <c r="I20" s="162"/>
      <c r="K20" s="162"/>
    </row>
    <row r="21" spans="1:11" ht="31.5" x14ac:dyDescent="0.25">
      <c r="A21" s="133" t="s">
        <v>190</v>
      </c>
      <c r="B21" s="185">
        <v>2825</v>
      </c>
      <c r="C21" s="185">
        <v>2458.2150000000001</v>
      </c>
      <c r="D21" s="89">
        <f t="shared" si="0"/>
        <v>-366.78499999999985</v>
      </c>
      <c r="E21" s="124">
        <f t="shared" si="1"/>
        <v>87.016460176991146</v>
      </c>
      <c r="H21" s="162">
        <f>C21-'Таблиця 4 рядок 1210 Опер вит'!H14</f>
        <v>0</v>
      </c>
    </row>
    <row r="22" spans="1:11" ht="15.75" x14ac:dyDescent="0.25">
      <c r="A22" s="133" t="s">
        <v>191</v>
      </c>
      <c r="B22" s="185">
        <v>17</v>
      </c>
      <c r="C22" s="185">
        <v>13.08</v>
      </c>
      <c r="D22" s="89">
        <f t="shared" si="0"/>
        <v>-3.92</v>
      </c>
      <c r="E22" s="124">
        <f t="shared" si="1"/>
        <v>76.941176470588232</v>
      </c>
      <c r="H22" s="162">
        <f>C22-'Таблиця 4 рядок 1210 Опер вит'!H15</f>
        <v>0</v>
      </c>
    </row>
    <row r="23" spans="1:11" ht="15.75" x14ac:dyDescent="0.25">
      <c r="A23" s="133" t="s">
        <v>192</v>
      </c>
      <c r="B23" s="185">
        <v>3.5</v>
      </c>
      <c r="C23" s="185">
        <v>3.4279999999999999</v>
      </c>
      <c r="D23" s="89"/>
      <c r="E23" s="124"/>
      <c r="H23" s="162">
        <f>C23-'Таблиця 4 рядок 1210 Опер вит'!H16</f>
        <v>0</v>
      </c>
    </row>
    <row r="24" spans="1:11" ht="15.75" x14ac:dyDescent="0.25">
      <c r="A24" s="133" t="s">
        <v>197</v>
      </c>
      <c r="B24" s="185">
        <v>60</v>
      </c>
      <c r="C24" s="185">
        <v>39.814999999999998</v>
      </c>
      <c r="D24" s="89">
        <f t="shared" si="0"/>
        <v>-20.185000000000002</v>
      </c>
      <c r="E24" s="124">
        <f t="shared" si="1"/>
        <v>66.358333333333334</v>
      </c>
      <c r="H24" s="162">
        <f>C24-'Таблиця 4 рядок 1210 Опер вит'!H17</f>
        <v>0</v>
      </c>
    </row>
    <row r="25" spans="1:11" ht="15.75" x14ac:dyDescent="0.25">
      <c r="A25" s="133" t="s">
        <v>198</v>
      </c>
      <c r="B25" s="185">
        <v>30</v>
      </c>
      <c r="C25" s="185">
        <v>20.16</v>
      </c>
      <c r="D25" s="89">
        <f t="shared" si="0"/>
        <v>-9.84</v>
      </c>
      <c r="E25" s="124">
        <f t="shared" si="1"/>
        <v>67.2</v>
      </c>
      <c r="H25" s="162">
        <f>C25-'Таблиця 4 рядок 1210 Опер вит'!H18</f>
        <v>0</v>
      </c>
      <c r="I25" s="179"/>
    </row>
    <row r="26" spans="1:11" ht="15.75" x14ac:dyDescent="0.25">
      <c r="A26" s="133" t="s">
        <v>193</v>
      </c>
      <c r="B26" s="185">
        <v>0.17399999999999999</v>
      </c>
      <c r="C26" s="185">
        <v>0.17399999999999999</v>
      </c>
      <c r="D26" s="89">
        <f t="shared" si="0"/>
        <v>0</v>
      </c>
      <c r="E26" s="124">
        <f t="shared" si="1"/>
        <v>100</v>
      </c>
      <c r="H26" s="162">
        <f>C26-'Таблиця 4 рядок 1210 Опер вит'!H19</f>
        <v>0</v>
      </c>
    </row>
    <row r="27" spans="1:11" ht="15.75" x14ac:dyDescent="0.25">
      <c r="A27" s="133" t="s">
        <v>199</v>
      </c>
      <c r="B27" s="185">
        <v>20</v>
      </c>
      <c r="C27" s="185">
        <v>6.766</v>
      </c>
      <c r="D27" s="89">
        <f t="shared" si="0"/>
        <v>-13.234</v>
      </c>
      <c r="E27" s="124">
        <f t="shared" si="1"/>
        <v>33.83</v>
      </c>
      <c r="H27" s="162">
        <f>C27-'Таблиця 4 рядок 1210 Опер вит'!H22</f>
        <v>0</v>
      </c>
    </row>
    <row r="28" spans="1:11" ht="15.75" x14ac:dyDescent="0.25">
      <c r="A28" s="132" t="s">
        <v>218</v>
      </c>
      <c r="B28" s="185">
        <v>7.2160000000000002</v>
      </c>
      <c r="C28" s="185">
        <v>0</v>
      </c>
      <c r="D28" s="89">
        <f t="shared" si="0"/>
        <v>-7.2160000000000002</v>
      </c>
      <c r="E28" s="124">
        <f t="shared" si="1"/>
        <v>0</v>
      </c>
      <c r="H28" s="162">
        <f>C28-'Таблиця 4 рядок 1210 Опер вит'!H21</f>
        <v>0</v>
      </c>
    </row>
    <row r="29" spans="1:11" ht="15.75" x14ac:dyDescent="0.25">
      <c r="A29" s="88" t="s">
        <v>121</v>
      </c>
      <c r="B29" s="185">
        <f>B9+B20</f>
        <v>9496.5499999999993</v>
      </c>
      <c r="C29" s="185">
        <f>C9+C20</f>
        <v>9041.0590000000011</v>
      </c>
      <c r="D29" s="89">
        <f t="shared" ref="D29" si="2">C29-B29</f>
        <v>-455.49099999999817</v>
      </c>
      <c r="E29" s="124">
        <f t="shared" ref="E29" si="3">C29/B29*100</f>
        <v>95.203616050039244</v>
      </c>
    </row>
    <row r="30" spans="1:11" ht="15.75" x14ac:dyDescent="0.25">
      <c r="A30" s="86"/>
      <c r="B30" s="86"/>
      <c r="C30" s="86"/>
      <c r="D30" s="86"/>
      <c r="E30" s="86"/>
    </row>
    <row r="32" spans="1:11" x14ac:dyDescent="0.25">
      <c r="A32" s="147" t="s">
        <v>116</v>
      </c>
      <c r="B32" s="148"/>
      <c r="C32" s="149"/>
      <c r="D32" s="276" t="s">
        <v>221</v>
      </c>
      <c r="E32" s="276"/>
      <c r="F32" s="152"/>
    </row>
    <row r="33" spans="1:5" ht="17.25" x14ac:dyDescent="0.25">
      <c r="A33" s="90"/>
      <c r="B33" s="91" t="s">
        <v>115</v>
      </c>
      <c r="C33" s="277" t="s">
        <v>122</v>
      </c>
      <c r="D33" s="277"/>
      <c r="E33" s="277"/>
    </row>
  </sheetData>
  <mergeCells count="12">
    <mergeCell ref="H7:H8"/>
    <mergeCell ref="A2:E2"/>
    <mergeCell ref="D32:E32"/>
    <mergeCell ref="C33:E33"/>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17"/>
  <sheetViews>
    <sheetView view="pageBreakPreview" zoomScaleNormal="100" zoomScaleSheetLayoutView="100" workbookViewId="0"/>
  </sheetViews>
  <sheetFormatPr defaultRowHeight="15" x14ac:dyDescent="0.25"/>
  <cols>
    <col min="1" max="1" width="37.85546875" customWidth="1"/>
    <col min="2" max="2" width="11.85546875" customWidth="1"/>
    <col min="3" max="3" width="11.28515625" customWidth="1"/>
    <col min="4" max="4" width="11.7109375" customWidth="1"/>
    <col min="5" max="5" width="13.28515625" customWidth="1"/>
    <col min="10" max="10" width="13.42578125" customWidth="1"/>
    <col min="11" max="11" width="12" customWidth="1"/>
    <col min="12" max="12" width="12.5703125" customWidth="1"/>
  </cols>
  <sheetData>
    <row r="1" spans="1:12" ht="21" customHeight="1" x14ac:dyDescent="0.25">
      <c r="E1" s="119" t="s">
        <v>123</v>
      </c>
    </row>
    <row r="2" spans="1:12" ht="26.25" customHeight="1" x14ac:dyDescent="0.25">
      <c r="A2" s="275" t="s">
        <v>222</v>
      </c>
      <c r="B2" s="275"/>
      <c r="C2" s="275"/>
      <c r="D2" s="275"/>
      <c r="E2" s="275"/>
    </row>
    <row r="3" spans="1:12" x14ac:dyDescent="0.25">
      <c r="A3" s="283" t="s">
        <v>43</v>
      </c>
      <c r="B3" s="283"/>
      <c r="C3" s="283"/>
      <c r="D3" s="283"/>
      <c r="E3" s="283"/>
    </row>
    <row r="4" spans="1:12" ht="21.6" customHeight="1" x14ac:dyDescent="0.25">
      <c r="A4" s="279" t="s">
        <v>119</v>
      </c>
      <c r="B4" s="279"/>
      <c r="C4" s="279"/>
      <c r="D4" s="279"/>
      <c r="E4" s="279"/>
    </row>
    <row r="5" spans="1:12" ht="15.75" x14ac:dyDescent="0.25">
      <c r="A5" s="280" t="s">
        <v>161</v>
      </c>
      <c r="B5" s="280"/>
      <c r="C5" s="280"/>
      <c r="D5" s="280"/>
      <c r="E5" s="280"/>
    </row>
    <row r="6" spans="1:12" ht="15.75" x14ac:dyDescent="0.25">
      <c r="A6" s="86"/>
      <c r="C6" s="86"/>
      <c r="D6" s="86"/>
      <c r="E6" s="86"/>
    </row>
    <row r="7" spans="1:12" ht="15" customHeight="1" x14ac:dyDescent="0.25">
      <c r="A7" s="281" t="s">
        <v>120</v>
      </c>
      <c r="B7" s="270" t="s">
        <v>97</v>
      </c>
      <c r="C7" s="270" t="s">
        <v>98</v>
      </c>
      <c r="D7" s="272" t="s">
        <v>99</v>
      </c>
      <c r="E7" s="268" t="s">
        <v>113</v>
      </c>
    </row>
    <row r="8" spans="1:12" x14ac:dyDescent="0.25">
      <c r="A8" s="282"/>
      <c r="B8" s="270"/>
      <c r="C8" s="270"/>
      <c r="D8" s="272"/>
      <c r="E8" s="269"/>
    </row>
    <row r="9" spans="1:12" ht="51" customHeight="1" x14ac:dyDescent="0.25">
      <c r="A9" s="131" t="s">
        <v>202</v>
      </c>
      <c r="B9" s="185">
        <v>232.90700000000001</v>
      </c>
      <c r="C9" s="185">
        <v>214.79400000000001</v>
      </c>
      <c r="D9" s="89">
        <f t="shared" ref="D9" si="0">C9-B9</f>
        <v>-18.113</v>
      </c>
      <c r="E9" s="124">
        <f t="shared" ref="E9" si="1">C9/B9*100</f>
        <v>92.223076163447217</v>
      </c>
    </row>
    <row r="10" spans="1:12" ht="113.25" customHeight="1" x14ac:dyDescent="0.25">
      <c r="A10" s="131" t="s">
        <v>201</v>
      </c>
      <c r="B10" s="185">
        <v>209.01400000000001</v>
      </c>
      <c r="C10" s="185">
        <v>209.01300000000001</v>
      </c>
      <c r="D10" s="89">
        <f>C10-B10</f>
        <v>-1.0000000000047748E-3</v>
      </c>
      <c r="E10" s="124">
        <f>C10/B10*100</f>
        <v>99.999521563148875</v>
      </c>
    </row>
    <row r="11" spans="1:12" ht="29.25" customHeight="1" x14ac:dyDescent="0.25">
      <c r="A11" s="131" t="s">
        <v>240</v>
      </c>
      <c r="B11" s="185">
        <v>2.1</v>
      </c>
      <c r="C11" s="185">
        <v>2.1</v>
      </c>
      <c r="D11" s="89">
        <f>C11-B11</f>
        <v>0</v>
      </c>
      <c r="E11" s="124">
        <f>C11/B11*100</f>
        <v>100</v>
      </c>
    </row>
    <row r="12" spans="1:12" ht="144.75" customHeight="1" x14ac:dyDescent="0.25">
      <c r="A12" s="131" t="s">
        <v>244</v>
      </c>
      <c r="B12" s="185">
        <v>379.28</v>
      </c>
      <c r="C12" s="185">
        <v>379.279</v>
      </c>
      <c r="D12" s="89">
        <f t="shared" ref="D12:D13" si="2">C12-B12</f>
        <v>-9.9999999997635314E-4</v>
      </c>
      <c r="E12" s="124">
        <f t="shared" ref="E12:E13" si="3">C12/B12*100</f>
        <v>99.99973634254377</v>
      </c>
    </row>
    <row r="13" spans="1:12" ht="21" customHeight="1" x14ac:dyDescent="0.25">
      <c r="A13" s="131" t="s">
        <v>121</v>
      </c>
      <c r="B13" s="185">
        <f>SUM(B9:B12)</f>
        <v>823.30100000000004</v>
      </c>
      <c r="C13" s="185">
        <f>SUM(C9:C12)</f>
        <v>805.18600000000004</v>
      </c>
      <c r="D13" s="89">
        <f t="shared" si="2"/>
        <v>-18.115000000000009</v>
      </c>
      <c r="E13" s="124">
        <f t="shared" si="3"/>
        <v>97.799711162746064</v>
      </c>
      <c r="J13" s="207"/>
      <c r="K13" s="207"/>
      <c r="L13" s="207"/>
    </row>
    <row r="14" spans="1:12" ht="15.75" x14ac:dyDescent="0.25">
      <c r="A14" s="175"/>
      <c r="B14" s="86"/>
      <c r="C14" s="86"/>
      <c r="D14" s="86"/>
      <c r="E14" s="86"/>
    </row>
    <row r="16" spans="1:12" x14ac:dyDescent="0.25">
      <c r="A16" s="147" t="s">
        <v>116</v>
      </c>
      <c r="B16" s="148"/>
      <c r="C16" s="149"/>
      <c r="D16" s="276" t="s">
        <v>221</v>
      </c>
      <c r="E16" s="276"/>
    </row>
    <row r="17" spans="1:5" ht="17.25" x14ac:dyDescent="0.25">
      <c r="A17" s="90"/>
      <c r="B17" s="91" t="s">
        <v>115</v>
      </c>
      <c r="C17" s="277" t="s">
        <v>122</v>
      </c>
      <c r="D17" s="277"/>
      <c r="E17" s="277"/>
    </row>
  </sheetData>
  <mergeCells count="11">
    <mergeCell ref="A2:E2"/>
    <mergeCell ref="D16:E16"/>
    <mergeCell ref="C17:E17"/>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J26"/>
  <sheetViews>
    <sheetView zoomScaleNormal="100" workbookViewId="0">
      <selection activeCell="B9" sqref="B9"/>
    </sheetView>
  </sheetViews>
  <sheetFormatPr defaultRowHeight="15" x14ac:dyDescent="0.25"/>
  <cols>
    <col min="1" max="1" width="40" customWidth="1"/>
    <col min="2" max="2" width="12.42578125" customWidth="1"/>
    <col min="3" max="3" width="9.85546875" customWidth="1"/>
    <col min="4" max="4" width="11.85546875" customWidth="1"/>
    <col min="5" max="5" width="12.28515625" customWidth="1"/>
  </cols>
  <sheetData>
    <row r="1" spans="1:10" ht="23.25" customHeight="1" x14ac:dyDescent="0.25">
      <c r="A1" s="146"/>
      <c r="B1" s="146"/>
      <c r="C1" s="146"/>
      <c r="D1" s="146"/>
      <c r="E1" s="127" t="s">
        <v>124</v>
      </c>
      <c r="F1" s="146"/>
      <c r="G1" s="146"/>
      <c r="H1" s="146"/>
      <c r="I1" s="146"/>
      <c r="J1" s="146"/>
    </row>
    <row r="2" spans="1:10" ht="27.75" customHeight="1" x14ac:dyDescent="0.25">
      <c r="A2" s="275" t="s">
        <v>222</v>
      </c>
      <c r="B2" s="275"/>
      <c r="C2" s="275"/>
      <c r="D2" s="275"/>
      <c r="E2" s="275"/>
      <c r="F2" s="146"/>
      <c r="G2" s="146"/>
      <c r="H2" s="146"/>
      <c r="I2" s="146"/>
      <c r="J2" s="146"/>
    </row>
    <row r="3" spans="1:10" x14ac:dyDescent="0.25">
      <c r="A3" s="283" t="s">
        <v>43</v>
      </c>
      <c r="B3" s="283"/>
      <c r="C3" s="283"/>
      <c r="D3" s="283"/>
      <c r="E3" s="283"/>
      <c r="F3" s="146"/>
      <c r="G3" s="146"/>
      <c r="H3" s="146"/>
      <c r="I3" s="146"/>
      <c r="J3" s="146"/>
    </row>
    <row r="4" spans="1:10" ht="21.6" customHeight="1" x14ac:dyDescent="0.25">
      <c r="A4" s="279" t="s">
        <v>125</v>
      </c>
      <c r="B4" s="279"/>
      <c r="C4" s="279"/>
      <c r="D4" s="279"/>
      <c r="E4" s="279"/>
      <c r="F4" s="146"/>
      <c r="G4" s="146"/>
      <c r="H4" s="146"/>
      <c r="I4" s="146"/>
      <c r="J4" s="146"/>
    </row>
    <row r="5" spans="1:10" ht="15.75" x14ac:dyDescent="0.25">
      <c r="A5" s="280" t="s">
        <v>160</v>
      </c>
      <c r="B5" s="280"/>
      <c r="C5" s="280"/>
      <c r="D5" s="280"/>
      <c r="E5" s="280"/>
      <c r="F5" s="146"/>
      <c r="G5" s="146"/>
      <c r="H5" s="146"/>
      <c r="I5" s="146"/>
      <c r="J5" s="146"/>
    </row>
    <row r="6" spans="1:10" ht="15.75" x14ac:dyDescent="0.25">
      <c r="A6" s="86"/>
      <c r="B6" s="146"/>
      <c r="C6" s="86"/>
      <c r="D6" s="86"/>
      <c r="E6" s="86"/>
      <c r="F6" s="146"/>
      <c r="G6" s="146"/>
      <c r="H6" s="146"/>
      <c r="I6" s="146"/>
      <c r="J6" s="146"/>
    </row>
    <row r="7" spans="1:10" ht="15" customHeight="1" x14ac:dyDescent="0.25">
      <c r="A7" s="281" t="s">
        <v>120</v>
      </c>
      <c r="B7" s="270" t="s">
        <v>97</v>
      </c>
      <c r="C7" s="270" t="s">
        <v>98</v>
      </c>
      <c r="D7" s="272" t="s">
        <v>99</v>
      </c>
      <c r="E7" s="268" t="s">
        <v>113</v>
      </c>
      <c r="F7" s="146"/>
      <c r="G7" s="146"/>
      <c r="H7" s="146"/>
      <c r="I7" s="146"/>
      <c r="J7" s="146"/>
    </row>
    <row r="8" spans="1:10" x14ac:dyDescent="0.25">
      <c r="A8" s="282"/>
      <c r="B8" s="270"/>
      <c r="C8" s="270"/>
      <c r="D8" s="272"/>
      <c r="E8" s="269"/>
      <c r="F8" s="146"/>
      <c r="G8" s="146"/>
      <c r="H8" s="146"/>
      <c r="I8" s="146"/>
      <c r="J8" s="146"/>
    </row>
    <row r="9" spans="1:10" ht="29.25" customHeight="1" x14ac:dyDescent="0.25">
      <c r="A9" s="88" t="s">
        <v>203</v>
      </c>
      <c r="B9" s="185">
        <v>7.2160000000000002</v>
      </c>
      <c r="C9" s="185">
        <v>0</v>
      </c>
      <c r="D9" s="89">
        <f t="shared" ref="D9:D11" si="0">C9-B9</f>
        <v>-7.2160000000000002</v>
      </c>
      <c r="E9" s="124">
        <f t="shared" ref="E9:E11" si="1">C9/B9*100</f>
        <v>0</v>
      </c>
      <c r="F9" s="146"/>
      <c r="G9" s="146"/>
      <c r="H9" s="146"/>
      <c r="I9" s="146"/>
      <c r="J9" s="146"/>
    </row>
    <row r="10" spans="1:10" ht="49.5" hidden="1" customHeight="1" x14ac:dyDescent="0.25">
      <c r="A10" s="134" t="s">
        <v>204</v>
      </c>
      <c r="B10" s="185"/>
      <c r="C10" s="185"/>
      <c r="D10" s="89">
        <f t="shared" si="0"/>
        <v>0</v>
      </c>
      <c r="E10" s="124" t="e">
        <f t="shared" si="1"/>
        <v>#DIV/0!</v>
      </c>
      <c r="F10" s="146"/>
      <c r="G10" s="146"/>
      <c r="H10" s="146"/>
      <c r="I10" s="146"/>
      <c r="J10" s="146"/>
    </row>
    <row r="11" spans="1:10" ht="23.25" customHeight="1" x14ac:dyDescent="0.25">
      <c r="A11" s="88" t="s">
        <v>121</v>
      </c>
      <c r="B11" s="185">
        <f>SUM(B9:B10)</f>
        <v>7.2160000000000002</v>
      </c>
      <c r="C11" s="185">
        <f>SUM(C9:C10)</f>
        <v>0</v>
      </c>
      <c r="D11" s="89">
        <f t="shared" si="0"/>
        <v>-7.2160000000000002</v>
      </c>
      <c r="E11" s="124">
        <f t="shared" si="1"/>
        <v>0</v>
      </c>
      <c r="F11" s="146"/>
      <c r="G11" s="146"/>
      <c r="H11" s="146"/>
      <c r="I11" s="146"/>
      <c r="J11" s="146"/>
    </row>
    <row r="12" spans="1:10" ht="23.25" customHeight="1" x14ac:dyDescent="0.25">
      <c r="A12" s="144"/>
      <c r="B12" s="145"/>
      <c r="C12" s="145"/>
      <c r="D12" s="145"/>
      <c r="E12" s="145"/>
      <c r="F12" s="146"/>
      <c r="G12" s="146"/>
      <c r="H12" s="146"/>
      <c r="I12" s="146"/>
      <c r="J12" s="146"/>
    </row>
    <row r="13" spans="1:10" ht="24" customHeight="1" x14ac:dyDescent="0.25">
      <c r="A13" s="86"/>
      <c r="B13" s="86"/>
      <c r="C13" s="86"/>
      <c r="D13" s="86"/>
      <c r="E13" s="86"/>
      <c r="F13" s="146"/>
      <c r="G13" s="146"/>
      <c r="H13" s="146"/>
      <c r="I13" s="146"/>
      <c r="J13" s="146"/>
    </row>
    <row r="14" spans="1:10" x14ac:dyDescent="0.25">
      <c r="A14" s="146"/>
      <c r="B14" s="146"/>
      <c r="C14" s="146"/>
      <c r="D14" s="146"/>
      <c r="E14" s="146"/>
      <c r="F14" s="146"/>
      <c r="G14" s="146"/>
      <c r="H14" s="146"/>
      <c r="I14" s="146"/>
      <c r="J14" s="146"/>
    </row>
    <row r="15" spans="1:10" x14ac:dyDescent="0.25">
      <c r="A15" s="147" t="s">
        <v>116</v>
      </c>
      <c r="B15" s="148"/>
      <c r="C15" s="149"/>
      <c r="D15" s="276" t="s">
        <v>221</v>
      </c>
      <c r="E15" s="276"/>
      <c r="F15" s="146"/>
      <c r="G15" s="146"/>
      <c r="H15" s="146"/>
      <c r="I15" s="146"/>
      <c r="J15" s="146"/>
    </row>
    <row r="16" spans="1:10" ht="17.25" x14ac:dyDescent="0.25">
      <c r="A16" s="90"/>
      <c r="B16" s="129" t="s">
        <v>115</v>
      </c>
      <c r="C16" s="277" t="s">
        <v>122</v>
      </c>
      <c r="D16" s="277"/>
      <c r="E16" s="277"/>
      <c r="F16" s="146"/>
      <c r="G16" s="146"/>
      <c r="H16" s="146"/>
      <c r="I16" s="146"/>
      <c r="J16" s="146"/>
    </row>
    <row r="17" spans="1:10" x14ac:dyDescent="0.25">
      <c r="A17" s="146"/>
      <c r="B17" s="146"/>
      <c r="C17" s="146"/>
      <c r="D17" s="146"/>
      <c r="E17" s="146"/>
      <c r="F17" s="146"/>
      <c r="G17" s="146"/>
      <c r="H17" s="146"/>
      <c r="I17" s="146"/>
      <c r="J17" s="146"/>
    </row>
    <row r="18" spans="1:10" x14ac:dyDescent="0.25">
      <c r="A18" s="146"/>
      <c r="B18" s="146"/>
      <c r="C18" s="146"/>
      <c r="D18" s="146"/>
      <c r="E18" s="146"/>
      <c r="F18" s="146"/>
      <c r="G18" s="146"/>
      <c r="H18" s="146"/>
      <c r="I18" s="146"/>
      <c r="J18" s="146"/>
    </row>
    <row r="19" spans="1:10" x14ac:dyDescent="0.25">
      <c r="A19" s="146"/>
      <c r="B19" s="146"/>
      <c r="C19" s="146"/>
      <c r="D19" s="146"/>
      <c r="E19" s="146"/>
      <c r="F19" s="146"/>
      <c r="G19" s="146"/>
      <c r="H19" s="146"/>
      <c r="I19" s="146"/>
      <c r="J19" s="146"/>
    </row>
    <row r="20" spans="1:10" x14ac:dyDescent="0.25">
      <c r="A20" s="146"/>
      <c r="B20" s="146"/>
      <c r="C20" s="146"/>
      <c r="D20" s="146"/>
      <c r="E20" s="146"/>
      <c r="F20" s="146"/>
      <c r="G20" s="146"/>
      <c r="H20" s="146"/>
      <c r="I20" s="146"/>
      <c r="J20" s="146"/>
    </row>
    <row r="21" spans="1:10" x14ac:dyDescent="0.25">
      <c r="A21" s="146"/>
      <c r="B21" s="146"/>
      <c r="C21" s="146"/>
      <c r="D21" s="146"/>
      <c r="E21" s="146"/>
      <c r="F21" s="146"/>
      <c r="G21" s="146"/>
      <c r="H21" s="146"/>
      <c r="I21" s="146"/>
      <c r="J21" s="146"/>
    </row>
    <row r="22" spans="1:10" x14ac:dyDescent="0.25">
      <c r="A22" s="146"/>
      <c r="B22" s="146"/>
      <c r="C22" s="146"/>
      <c r="D22" s="146"/>
      <c r="E22" s="146"/>
      <c r="F22" s="146"/>
      <c r="G22" s="146"/>
      <c r="H22" s="146"/>
      <c r="I22" s="146"/>
      <c r="J22" s="146"/>
    </row>
    <row r="23" spans="1:10" x14ac:dyDescent="0.25">
      <c r="A23" s="146"/>
      <c r="B23" s="146"/>
      <c r="C23" s="146"/>
      <c r="D23" s="146"/>
      <c r="E23" s="146"/>
      <c r="F23" s="146"/>
      <c r="G23" s="146"/>
      <c r="H23" s="146"/>
      <c r="I23" s="146"/>
      <c r="J23" s="146"/>
    </row>
    <row r="24" spans="1:10" x14ac:dyDescent="0.25">
      <c r="A24" s="146"/>
      <c r="B24" s="146"/>
      <c r="C24" s="146"/>
      <c r="D24" s="146"/>
      <c r="E24" s="146"/>
      <c r="F24" s="146"/>
      <c r="G24" s="146"/>
      <c r="H24" s="146"/>
      <c r="I24" s="146"/>
      <c r="J24" s="146"/>
    </row>
    <row r="25" spans="1:10" x14ac:dyDescent="0.25">
      <c r="A25" s="146"/>
      <c r="B25" s="146"/>
      <c r="C25" s="146"/>
      <c r="D25" s="146"/>
      <c r="E25" s="146"/>
      <c r="F25" s="146"/>
      <c r="G25" s="146"/>
      <c r="H25" s="146"/>
      <c r="I25" s="146"/>
      <c r="J25" s="146"/>
    </row>
    <row r="26" spans="1:10" x14ac:dyDescent="0.25">
      <c r="A26" s="146"/>
      <c r="B26" s="146"/>
      <c r="C26" s="146"/>
      <c r="D26" s="146"/>
      <c r="E26" s="146"/>
      <c r="F26" s="146"/>
      <c r="G26" s="146"/>
      <c r="H26" s="146"/>
      <c r="I26" s="146"/>
      <c r="J26" s="146"/>
    </row>
  </sheetData>
  <mergeCells count="11">
    <mergeCell ref="A2:E2"/>
    <mergeCell ref="D15:E15"/>
    <mergeCell ref="C16:E16"/>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N29"/>
  <sheetViews>
    <sheetView view="pageBreakPreview" zoomScaleNormal="100" zoomScaleSheetLayoutView="100" workbookViewId="0">
      <pane xSplit="2" ySplit="8" topLeftCell="C9" activePane="bottomRight" state="frozen"/>
      <selection pane="topRight" activeCell="C1" sqref="C1"/>
      <selection pane="bottomLeft" activeCell="A6" sqref="A6"/>
      <selection pane="bottomRight" activeCell="H25" sqref="H25"/>
    </sheetView>
  </sheetViews>
  <sheetFormatPr defaultRowHeight="15" x14ac:dyDescent="0.25"/>
  <cols>
    <col min="1" max="1" width="31.42578125" customWidth="1"/>
    <col min="2" max="2" width="7.42578125" customWidth="1"/>
    <col min="3" max="3" width="12.140625" customWidth="1"/>
    <col min="4" max="4" width="12.7109375" customWidth="1"/>
    <col min="5" max="5" width="12.140625" customWidth="1"/>
    <col min="6" max="6" width="12.42578125" customWidth="1"/>
    <col min="7" max="8" width="12.28515625" customWidth="1"/>
    <col min="9" max="9" width="11.140625" customWidth="1"/>
    <col min="10" max="10" width="11.42578125" customWidth="1"/>
    <col min="11" max="11" width="12.7109375" customWidth="1"/>
    <col min="12" max="12" width="14.28515625" customWidth="1"/>
    <col min="13" max="13" width="10" bestFit="1" customWidth="1"/>
  </cols>
  <sheetData>
    <row r="1" spans="1:14" x14ac:dyDescent="0.25">
      <c r="A1" s="146"/>
      <c r="B1" s="146"/>
      <c r="C1" s="146"/>
      <c r="D1" s="146"/>
      <c r="E1" s="146"/>
      <c r="F1" s="146"/>
      <c r="G1" s="146"/>
      <c r="H1" s="146"/>
      <c r="I1" s="146"/>
      <c r="J1" s="146"/>
      <c r="K1" s="286" t="s">
        <v>179</v>
      </c>
      <c r="L1" s="286"/>
    </row>
    <row r="2" spans="1:14" ht="20.25" customHeight="1" x14ac:dyDescent="0.25">
      <c r="A2" s="275" t="s">
        <v>223</v>
      </c>
      <c r="B2" s="275"/>
      <c r="C2" s="275"/>
      <c r="D2" s="275"/>
      <c r="E2" s="275"/>
      <c r="F2" s="275"/>
      <c r="G2" s="275"/>
      <c r="H2" s="275"/>
      <c r="I2" s="275"/>
      <c r="J2" s="275"/>
      <c r="K2" s="275"/>
      <c r="L2" s="275"/>
    </row>
    <row r="3" spans="1:14" x14ac:dyDescent="0.25">
      <c r="A3" s="283" t="s">
        <v>43</v>
      </c>
      <c r="B3" s="283"/>
      <c r="C3" s="283"/>
      <c r="D3" s="283"/>
      <c r="E3" s="283"/>
      <c r="F3" s="283"/>
      <c r="G3" s="283"/>
      <c r="H3" s="283"/>
      <c r="I3" s="283"/>
      <c r="J3" s="283"/>
      <c r="K3" s="283"/>
      <c r="L3" s="146"/>
    </row>
    <row r="4" spans="1:14" ht="18.75" x14ac:dyDescent="0.3">
      <c r="A4" s="287" t="s">
        <v>126</v>
      </c>
      <c r="B4" s="287"/>
      <c r="C4" s="287"/>
      <c r="D4" s="287"/>
      <c r="E4" s="287"/>
      <c r="F4" s="287"/>
      <c r="G4" s="287"/>
      <c r="H4" s="287"/>
      <c r="I4" s="287"/>
      <c r="J4" s="287"/>
      <c r="K4" s="287"/>
      <c r="L4" s="146"/>
    </row>
    <row r="5" spans="1:14" ht="18.75" x14ac:dyDescent="0.3">
      <c r="A5" s="287" t="s">
        <v>159</v>
      </c>
      <c r="B5" s="287"/>
      <c r="C5" s="287"/>
      <c r="D5" s="287"/>
      <c r="E5" s="287"/>
      <c r="F5" s="287"/>
      <c r="G5" s="287"/>
      <c r="H5" s="287"/>
      <c r="I5" s="287"/>
      <c r="J5" s="287"/>
      <c r="K5" s="287"/>
      <c r="L5" s="146"/>
    </row>
    <row r="6" spans="1:14" ht="15.75" x14ac:dyDescent="0.25">
      <c r="A6" s="125"/>
      <c r="B6" s="125"/>
      <c r="C6" s="125"/>
      <c r="D6" s="125"/>
      <c r="E6" s="146"/>
      <c r="F6" s="146"/>
      <c r="G6" s="146"/>
      <c r="H6" s="146"/>
      <c r="I6" s="146"/>
      <c r="J6" s="146"/>
      <c r="K6" s="146"/>
      <c r="L6" s="178"/>
    </row>
    <row r="7" spans="1:14" ht="36.75" customHeight="1" x14ac:dyDescent="0.25">
      <c r="A7" s="288"/>
      <c r="B7" s="88"/>
      <c r="C7" s="290" t="s">
        <v>127</v>
      </c>
      <c r="D7" s="290"/>
      <c r="E7" s="291" t="s">
        <v>128</v>
      </c>
      <c r="F7" s="291"/>
      <c r="G7" s="291" t="s">
        <v>165</v>
      </c>
      <c r="H7" s="291"/>
      <c r="I7" s="290" t="s">
        <v>166</v>
      </c>
      <c r="J7" s="290"/>
      <c r="K7" s="284" t="s">
        <v>167</v>
      </c>
      <c r="L7" s="285"/>
    </row>
    <row r="8" spans="1:14" ht="31.5" x14ac:dyDescent="0.25">
      <c r="A8" s="289"/>
      <c r="B8" s="27" t="s">
        <v>46</v>
      </c>
      <c r="C8" s="180" t="s">
        <v>163</v>
      </c>
      <c r="D8" s="180" t="s">
        <v>164</v>
      </c>
      <c r="E8" s="180" t="s">
        <v>163</v>
      </c>
      <c r="F8" s="180" t="s">
        <v>164</v>
      </c>
      <c r="G8" s="180" t="s">
        <v>163</v>
      </c>
      <c r="H8" s="180" t="s">
        <v>164</v>
      </c>
      <c r="I8" s="180" t="s">
        <v>163</v>
      </c>
      <c r="J8" s="180" t="s">
        <v>164</v>
      </c>
      <c r="K8" s="180" t="s">
        <v>163</v>
      </c>
      <c r="L8" s="180" t="s">
        <v>164</v>
      </c>
    </row>
    <row r="9" spans="1:14" ht="45.6" customHeight="1" x14ac:dyDescent="0.25">
      <c r="A9" s="92" t="s">
        <v>184</v>
      </c>
      <c r="B9" s="93">
        <v>1210</v>
      </c>
      <c r="C9" s="181">
        <f>C10+C11+C12+C13+C25</f>
        <v>22475.803</v>
      </c>
      <c r="D9" s="181">
        <f t="shared" ref="D9:J9" si="0">D10+D11+D12+D13+D25</f>
        <v>22195.441000000003</v>
      </c>
      <c r="E9" s="181">
        <f t="shared" si="0"/>
        <v>6533.6550000000007</v>
      </c>
      <c r="F9" s="181">
        <f t="shared" si="0"/>
        <v>6499.4210000000003</v>
      </c>
      <c r="G9" s="181">
        <f t="shared" si="0"/>
        <v>2962.89</v>
      </c>
      <c r="H9" s="181">
        <f t="shared" si="0"/>
        <v>2541.6379999999999</v>
      </c>
      <c r="I9" s="181">
        <f t="shared" si="0"/>
        <v>1247.7730000000001</v>
      </c>
      <c r="J9" s="181">
        <f t="shared" si="0"/>
        <v>1120.6310000000001</v>
      </c>
      <c r="K9" s="181">
        <f>C9+E9+G9+I9</f>
        <v>33220.120999999999</v>
      </c>
      <c r="L9" s="181">
        <f>D9+F9+H9+J9</f>
        <v>32357.131000000001</v>
      </c>
    </row>
    <row r="10" spans="1:14" ht="25.5" customHeight="1" x14ac:dyDescent="0.25">
      <c r="A10" s="94" t="s">
        <v>29</v>
      </c>
      <c r="B10" s="95">
        <v>1211</v>
      </c>
      <c r="C10" s="182">
        <v>17100</v>
      </c>
      <c r="D10" s="182">
        <v>16960.032999999999</v>
      </c>
      <c r="E10" s="182">
        <v>0</v>
      </c>
      <c r="F10" s="182">
        <v>0</v>
      </c>
      <c r="G10" s="182">
        <v>0</v>
      </c>
      <c r="H10" s="182">
        <v>0</v>
      </c>
      <c r="I10" s="182">
        <v>244.05600000000001</v>
      </c>
      <c r="J10" s="182">
        <v>163.143</v>
      </c>
      <c r="K10" s="181">
        <f t="shared" ref="K10:K25" si="1">C10+E10+G10+I10</f>
        <v>17344.056</v>
      </c>
      <c r="L10" s="181">
        <f t="shared" ref="L10:L25" si="2">D10+F10+H10+J10</f>
        <v>17123.175999999999</v>
      </c>
      <c r="M10" s="162"/>
    </row>
    <row r="11" spans="1:14" ht="15.75" x14ac:dyDescent="0.25">
      <c r="A11" s="96" t="s">
        <v>28</v>
      </c>
      <c r="B11" s="97">
        <v>1212</v>
      </c>
      <c r="C11" s="182">
        <v>3710</v>
      </c>
      <c r="D11" s="182">
        <v>3692.788</v>
      </c>
      <c r="E11" s="182">
        <v>0</v>
      </c>
      <c r="F11" s="182">
        <v>0</v>
      </c>
      <c r="G11" s="182">
        <v>0</v>
      </c>
      <c r="H11" s="182">
        <v>0</v>
      </c>
      <c r="I11" s="182">
        <v>53.692999999999998</v>
      </c>
      <c r="J11" s="182">
        <v>34.286000000000001</v>
      </c>
      <c r="K11" s="181">
        <f t="shared" si="1"/>
        <v>3763.6930000000002</v>
      </c>
      <c r="L11" s="181">
        <f t="shared" si="2"/>
        <v>3727.0740000000001</v>
      </c>
      <c r="M11" s="162"/>
    </row>
    <row r="12" spans="1:14" ht="31.5" x14ac:dyDescent="0.25">
      <c r="A12" s="98" t="s">
        <v>56</v>
      </c>
      <c r="B12" s="99">
        <v>1213</v>
      </c>
      <c r="C12" s="182">
        <v>0</v>
      </c>
      <c r="D12" s="182">
        <v>0</v>
      </c>
      <c r="E12" s="182">
        <v>10.65</v>
      </c>
      <c r="F12" s="182">
        <v>10.65</v>
      </c>
      <c r="G12" s="182">
        <v>0</v>
      </c>
      <c r="H12" s="182">
        <v>0</v>
      </c>
      <c r="I12" s="182">
        <v>0</v>
      </c>
      <c r="J12" s="182">
        <v>0</v>
      </c>
      <c r="K12" s="181">
        <f t="shared" si="1"/>
        <v>10.65</v>
      </c>
      <c r="L12" s="181">
        <f t="shared" si="2"/>
        <v>10.65</v>
      </c>
    </row>
    <row r="13" spans="1:14" ht="15.75" x14ac:dyDescent="0.25">
      <c r="A13" s="98" t="s">
        <v>57</v>
      </c>
      <c r="B13" s="99">
        <v>1214</v>
      </c>
      <c r="C13" s="182">
        <f>SUM(C14:C24)</f>
        <v>997</v>
      </c>
      <c r="D13" s="182">
        <f t="shared" ref="D13:J13" si="3">SUM(D14:D24)</f>
        <v>906.36500000000001</v>
      </c>
      <c r="E13" s="182">
        <f t="shared" si="3"/>
        <v>2717.268</v>
      </c>
      <c r="F13" s="182">
        <f t="shared" si="3"/>
        <v>2683.0339999999997</v>
      </c>
      <c r="G13" s="182">
        <f t="shared" si="3"/>
        <v>2955.674</v>
      </c>
      <c r="H13" s="182">
        <f t="shared" si="3"/>
        <v>2541.6379999999999</v>
      </c>
      <c r="I13" s="182">
        <f t="shared" si="3"/>
        <v>686.72400000000005</v>
      </c>
      <c r="J13" s="182">
        <f t="shared" si="3"/>
        <v>659.9670000000001</v>
      </c>
      <c r="K13" s="181">
        <f t="shared" si="1"/>
        <v>7356.6660000000002</v>
      </c>
      <c r="L13" s="181">
        <f>D13+F13+H13+J13</f>
        <v>6791.003999999999</v>
      </c>
    </row>
    <row r="14" spans="1:14" ht="31.5" x14ac:dyDescent="0.25">
      <c r="A14" s="100" t="s">
        <v>58</v>
      </c>
      <c r="B14" s="101" t="s">
        <v>59</v>
      </c>
      <c r="C14" s="183">
        <v>330</v>
      </c>
      <c r="D14" s="183">
        <v>316.23</v>
      </c>
      <c r="E14" s="183">
        <v>123.547</v>
      </c>
      <c r="F14" s="183">
        <v>100.023</v>
      </c>
      <c r="G14" s="183">
        <v>2825</v>
      </c>
      <c r="H14" s="183">
        <v>2458.2150000000001</v>
      </c>
      <c r="I14" s="183">
        <v>0</v>
      </c>
      <c r="J14" s="183">
        <v>0</v>
      </c>
      <c r="K14" s="181">
        <f t="shared" si="1"/>
        <v>3278.547</v>
      </c>
      <c r="L14" s="181">
        <f t="shared" si="2"/>
        <v>2874.4680000000003</v>
      </c>
      <c r="N14" s="162"/>
    </row>
    <row r="15" spans="1:14" ht="28.15" customHeight="1" x14ac:dyDescent="0.25">
      <c r="A15" s="102" t="s">
        <v>60</v>
      </c>
      <c r="B15" s="95" t="s">
        <v>61</v>
      </c>
      <c r="C15" s="184">
        <v>1</v>
      </c>
      <c r="D15" s="184">
        <v>0.38900000000000001</v>
      </c>
      <c r="E15" s="184">
        <v>14</v>
      </c>
      <c r="F15" s="184">
        <v>14.622</v>
      </c>
      <c r="G15" s="184">
        <v>17</v>
      </c>
      <c r="H15" s="184">
        <v>13.08</v>
      </c>
      <c r="I15" s="184">
        <v>0</v>
      </c>
      <c r="J15" s="184">
        <v>0</v>
      </c>
      <c r="K15" s="181">
        <f t="shared" si="1"/>
        <v>32</v>
      </c>
      <c r="L15" s="181">
        <f t="shared" si="2"/>
        <v>28.091000000000001</v>
      </c>
      <c r="M15" s="162"/>
      <c r="N15" s="162"/>
    </row>
    <row r="16" spans="1:14" ht="15.75" x14ac:dyDescent="0.25">
      <c r="A16" s="103" t="s">
        <v>62</v>
      </c>
      <c r="B16" s="95" t="s">
        <v>63</v>
      </c>
      <c r="C16" s="184">
        <v>0</v>
      </c>
      <c r="D16" s="184">
        <v>0</v>
      </c>
      <c r="E16" s="184">
        <v>70.703999999999994</v>
      </c>
      <c r="F16" s="184">
        <v>67.805000000000007</v>
      </c>
      <c r="G16" s="184">
        <v>3.5</v>
      </c>
      <c r="H16" s="184">
        <v>3.4279999999999999</v>
      </c>
      <c r="I16" s="184">
        <v>0</v>
      </c>
      <c r="J16" s="184">
        <v>0</v>
      </c>
      <c r="K16" s="181">
        <f t="shared" si="1"/>
        <v>74.203999999999994</v>
      </c>
      <c r="L16" s="181">
        <f t="shared" si="2"/>
        <v>71.233000000000004</v>
      </c>
    </row>
    <row r="17" spans="1:14" ht="31.5" x14ac:dyDescent="0.25">
      <c r="A17" s="103" t="s">
        <v>64</v>
      </c>
      <c r="B17" s="95" t="s">
        <v>65</v>
      </c>
      <c r="C17" s="184">
        <v>104</v>
      </c>
      <c r="D17" s="184">
        <v>81.394999999999996</v>
      </c>
      <c r="E17" s="184">
        <v>0</v>
      </c>
      <c r="F17" s="184">
        <v>0</v>
      </c>
      <c r="G17" s="184">
        <v>60</v>
      </c>
      <c r="H17" s="184">
        <v>39.814999999999998</v>
      </c>
      <c r="I17" s="184">
        <v>24</v>
      </c>
      <c r="J17" s="184">
        <v>17.535</v>
      </c>
      <c r="K17" s="181">
        <f t="shared" si="1"/>
        <v>188</v>
      </c>
      <c r="L17" s="181">
        <f t="shared" si="2"/>
        <v>138.745</v>
      </c>
      <c r="M17" s="162"/>
      <c r="N17" s="162"/>
    </row>
    <row r="18" spans="1:14" ht="15.75" x14ac:dyDescent="0.25">
      <c r="A18" s="104" t="s">
        <v>66</v>
      </c>
      <c r="B18" s="95" t="s">
        <v>67</v>
      </c>
      <c r="C18" s="184">
        <v>109</v>
      </c>
      <c r="D18" s="184">
        <v>107.499</v>
      </c>
      <c r="E18" s="184">
        <v>0</v>
      </c>
      <c r="F18" s="184">
        <v>0</v>
      </c>
      <c r="G18" s="184">
        <v>30</v>
      </c>
      <c r="H18" s="184">
        <v>20.16</v>
      </c>
      <c r="I18" s="184">
        <v>20</v>
      </c>
      <c r="J18" s="184">
        <v>11.962999999999999</v>
      </c>
      <c r="K18" s="181">
        <f t="shared" si="1"/>
        <v>159</v>
      </c>
      <c r="L18" s="181">
        <f t="shared" si="2"/>
        <v>139.62199999999999</v>
      </c>
    </row>
    <row r="19" spans="1:14" ht="31.5" x14ac:dyDescent="0.25">
      <c r="A19" s="104" t="s">
        <v>68</v>
      </c>
      <c r="B19" s="95" t="s">
        <v>69</v>
      </c>
      <c r="C19" s="184">
        <v>332</v>
      </c>
      <c r="D19" s="184">
        <v>291.28399999999999</v>
      </c>
      <c r="E19" s="184">
        <v>130</v>
      </c>
      <c r="F19" s="184">
        <v>121.569</v>
      </c>
      <c r="G19" s="184">
        <v>0.17399999999999999</v>
      </c>
      <c r="H19" s="184">
        <v>0.17399999999999999</v>
      </c>
      <c r="I19" s="184">
        <v>4</v>
      </c>
      <c r="J19" s="184">
        <v>3.3029999999999999</v>
      </c>
      <c r="K19" s="181">
        <f t="shared" si="1"/>
        <v>466.17399999999998</v>
      </c>
      <c r="L19" s="181">
        <f t="shared" si="2"/>
        <v>416.33</v>
      </c>
    </row>
    <row r="20" spans="1:14" ht="30" customHeight="1" x14ac:dyDescent="0.25">
      <c r="A20" s="105" t="s">
        <v>70</v>
      </c>
      <c r="B20" s="95" t="s">
        <v>71</v>
      </c>
      <c r="C20" s="184">
        <v>0</v>
      </c>
      <c r="D20" s="184">
        <v>0</v>
      </c>
      <c r="E20" s="184">
        <v>2379.0169999999998</v>
      </c>
      <c r="F20" s="184">
        <v>2379.0149999999999</v>
      </c>
      <c r="G20" s="184">
        <v>0</v>
      </c>
      <c r="H20" s="184">
        <v>0</v>
      </c>
      <c r="I20" s="184">
        <v>613.72400000000005</v>
      </c>
      <c r="J20" s="184">
        <v>613.72199999999998</v>
      </c>
      <c r="K20" s="181">
        <f t="shared" si="1"/>
        <v>2992.741</v>
      </c>
      <c r="L20" s="181">
        <f t="shared" si="2"/>
        <v>2992.7370000000001</v>
      </c>
    </row>
    <row r="21" spans="1:14" ht="15.75" x14ac:dyDescent="0.25">
      <c r="A21" s="104" t="s">
        <v>72</v>
      </c>
      <c r="B21" s="95" t="s">
        <v>73</v>
      </c>
      <c r="C21" s="184">
        <v>0</v>
      </c>
      <c r="D21" s="184">
        <v>0</v>
      </c>
      <c r="E21" s="184">
        <v>0</v>
      </c>
      <c r="F21" s="184">
        <v>0</v>
      </c>
      <c r="G21" s="184">
        <v>0</v>
      </c>
      <c r="H21" s="184">
        <v>0</v>
      </c>
      <c r="I21" s="184">
        <v>0</v>
      </c>
      <c r="J21" s="184">
        <v>0</v>
      </c>
      <c r="K21" s="181">
        <f t="shared" si="1"/>
        <v>0</v>
      </c>
      <c r="L21" s="181">
        <f t="shared" si="2"/>
        <v>0</v>
      </c>
    </row>
    <row r="22" spans="1:14" ht="15.75" x14ac:dyDescent="0.25">
      <c r="A22" s="104" t="s">
        <v>74</v>
      </c>
      <c r="B22" s="106" t="s">
        <v>75</v>
      </c>
      <c r="C22" s="184">
        <v>21</v>
      </c>
      <c r="D22" s="184">
        <v>11.866</v>
      </c>
      <c r="E22" s="184">
        <v>0</v>
      </c>
      <c r="F22" s="184">
        <v>0</v>
      </c>
      <c r="G22" s="184">
        <v>20</v>
      </c>
      <c r="H22" s="184">
        <v>6.766</v>
      </c>
      <c r="I22" s="184">
        <v>15</v>
      </c>
      <c r="J22" s="184">
        <v>5.2439999999999998</v>
      </c>
      <c r="K22" s="181">
        <f t="shared" si="1"/>
        <v>56</v>
      </c>
      <c r="L22" s="181">
        <f t="shared" si="2"/>
        <v>23.875999999999998</v>
      </c>
      <c r="N22" s="162"/>
    </row>
    <row r="23" spans="1:14" ht="31.5" x14ac:dyDescent="0.25">
      <c r="A23" s="107" t="s">
        <v>76</v>
      </c>
      <c r="B23" s="106" t="s">
        <v>77</v>
      </c>
      <c r="C23" s="184">
        <v>100</v>
      </c>
      <c r="D23" s="184">
        <v>97.701999999999998</v>
      </c>
      <c r="E23" s="184">
        <v>0</v>
      </c>
      <c r="F23" s="184">
        <v>0</v>
      </c>
      <c r="G23" s="184">
        <v>0</v>
      </c>
      <c r="H23" s="184">
        <v>0</v>
      </c>
      <c r="I23" s="184">
        <v>10</v>
      </c>
      <c r="J23" s="184">
        <v>8.1999999999999993</v>
      </c>
      <c r="K23" s="181">
        <f t="shared" si="1"/>
        <v>110</v>
      </c>
      <c r="L23" s="181">
        <f t="shared" si="2"/>
        <v>105.902</v>
      </c>
      <c r="N23" s="162"/>
    </row>
    <row r="24" spans="1:14" ht="15.75" x14ac:dyDescent="0.25">
      <c r="A24" s="103" t="s">
        <v>78</v>
      </c>
      <c r="B24" s="108" t="s">
        <v>79</v>
      </c>
      <c r="C24" s="184">
        <v>0</v>
      </c>
      <c r="D24" s="184"/>
      <c r="E24" s="184">
        <v>0</v>
      </c>
      <c r="F24" s="184">
        <v>0</v>
      </c>
      <c r="G24" s="184">
        <v>0</v>
      </c>
      <c r="H24" s="184">
        <v>0</v>
      </c>
      <c r="I24" s="184">
        <v>0</v>
      </c>
      <c r="J24" s="184">
        <v>0</v>
      </c>
      <c r="K24" s="181">
        <f t="shared" si="1"/>
        <v>0</v>
      </c>
      <c r="L24" s="181">
        <f t="shared" si="2"/>
        <v>0</v>
      </c>
    </row>
    <row r="25" spans="1:14" ht="36" customHeight="1" x14ac:dyDescent="0.25">
      <c r="A25" s="109" t="s">
        <v>129</v>
      </c>
      <c r="B25" s="108">
        <v>1215</v>
      </c>
      <c r="C25" s="184">
        <v>668.803</v>
      </c>
      <c r="D25" s="184">
        <v>636.255</v>
      </c>
      <c r="E25" s="184">
        <v>3805.7370000000001</v>
      </c>
      <c r="F25" s="184">
        <v>3805.7370000000001</v>
      </c>
      <c r="G25" s="184">
        <v>7.2160000000000002</v>
      </c>
      <c r="H25" s="184">
        <v>0</v>
      </c>
      <c r="I25" s="181">
        <v>263.3</v>
      </c>
      <c r="J25" s="181">
        <v>263.23500000000001</v>
      </c>
      <c r="K25" s="181">
        <f t="shared" si="1"/>
        <v>4745.0560000000005</v>
      </c>
      <c r="L25" s="181">
        <f t="shared" si="2"/>
        <v>4705.2269999999999</v>
      </c>
      <c r="M25" s="162"/>
      <c r="N25" s="162"/>
    </row>
    <row r="26" spans="1:14" x14ac:dyDescent="0.25">
      <c r="A26" s="210"/>
      <c r="B26" s="210"/>
      <c r="C26" s="210"/>
      <c r="D26" s="212"/>
      <c r="E26" s="210"/>
      <c r="F26" s="212"/>
      <c r="G26" s="210"/>
      <c r="H26" s="210"/>
      <c r="I26" s="210"/>
      <c r="J26" s="210"/>
    </row>
    <row r="27" spans="1:14" x14ac:dyDescent="0.25">
      <c r="A27" s="211"/>
      <c r="B27" s="211"/>
      <c r="C27" s="211"/>
      <c r="D27" s="211"/>
      <c r="E27" s="218"/>
      <c r="F27" s="211"/>
      <c r="G27" s="211"/>
      <c r="H27" s="211"/>
      <c r="I27" s="211"/>
      <c r="J27" s="211"/>
      <c r="K27" s="150"/>
    </row>
    <row r="28" spans="1:14" ht="18" customHeight="1" x14ac:dyDescent="0.25">
      <c r="A28" s="147" t="s">
        <v>116</v>
      </c>
      <c r="B28" s="149"/>
      <c r="C28" s="149"/>
      <c r="D28" s="147"/>
      <c r="E28" s="151"/>
      <c r="F28" s="151"/>
      <c r="G28" s="150"/>
      <c r="H28" s="149"/>
      <c r="I28" s="276" t="s">
        <v>221</v>
      </c>
      <c r="J28" s="276"/>
      <c r="K28" s="150"/>
    </row>
    <row r="29" spans="1:14" ht="18" customHeight="1" x14ac:dyDescent="0.25">
      <c r="B29" s="110"/>
      <c r="C29" s="110"/>
      <c r="D29" s="110"/>
      <c r="E29" s="277"/>
      <c r="F29" s="277"/>
      <c r="H29" s="277" t="s">
        <v>122</v>
      </c>
      <c r="I29" s="277"/>
      <c r="J29" s="277"/>
    </row>
  </sheetData>
  <mergeCells count="14">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0.23622047244094491" top="0.74803149606299213" bottom="0.74803149606299213"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I26"/>
  <sheetViews>
    <sheetView view="pageBreakPreview" zoomScale="90" zoomScaleNormal="100" zoomScaleSheetLayoutView="90" workbookViewId="0">
      <selection activeCell="B21" sqref="B21"/>
    </sheetView>
  </sheetViews>
  <sheetFormatPr defaultRowHeight="15" x14ac:dyDescent="0.25"/>
  <cols>
    <col min="1" max="1" width="40.28515625" customWidth="1"/>
    <col min="2" max="2" width="12.42578125" customWidth="1"/>
    <col min="3" max="3" width="11.85546875" customWidth="1"/>
    <col min="4" max="4" width="11.7109375" customWidth="1"/>
    <col min="5" max="5" width="13.28515625" customWidth="1"/>
    <col min="6" max="6" width="14.140625" customWidth="1"/>
    <col min="7" max="7" width="15.7109375" customWidth="1"/>
    <col min="8" max="8" width="11.5703125" customWidth="1"/>
    <col min="9" max="9" width="12.28515625" customWidth="1"/>
    <col min="10" max="10" width="13.5703125" customWidth="1"/>
    <col min="12" max="12" width="12" customWidth="1"/>
  </cols>
  <sheetData>
    <row r="1" spans="1:5" ht="23.25" customHeight="1" x14ac:dyDescent="0.25">
      <c r="E1" s="119" t="s">
        <v>130</v>
      </c>
    </row>
    <row r="2" spans="1:5" ht="24" customHeight="1" x14ac:dyDescent="0.25">
      <c r="A2" s="275" t="s">
        <v>222</v>
      </c>
      <c r="B2" s="275"/>
      <c r="C2" s="275"/>
      <c r="D2" s="275"/>
      <c r="E2" s="275"/>
    </row>
    <row r="3" spans="1:5" ht="21.6" customHeight="1" x14ac:dyDescent="0.25">
      <c r="A3" s="293" t="s">
        <v>43</v>
      </c>
      <c r="B3" s="293"/>
      <c r="C3" s="293"/>
      <c r="D3" s="293"/>
      <c r="E3" s="293"/>
    </row>
    <row r="4" spans="1:5" ht="15.75" x14ac:dyDescent="0.25">
      <c r="A4" s="294" t="s">
        <v>205</v>
      </c>
      <c r="B4" s="294"/>
      <c r="C4" s="294"/>
      <c r="D4" s="294"/>
      <c r="E4" s="294"/>
    </row>
    <row r="5" spans="1:5" ht="15" customHeight="1" x14ac:dyDescent="0.25">
      <c r="A5" s="280" t="s">
        <v>158</v>
      </c>
      <c r="B5" s="280"/>
      <c r="C5" s="280"/>
      <c r="D5" s="280"/>
      <c r="E5" s="280"/>
    </row>
    <row r="6" spans="1:5" ht="15.75" x14ac:dyDescent="0.25">
      <c r="A6" s="86"/>
      <c r="C6" s="86"/>
      <c r="D6" s="86"/>
      <c r="E6" s="86"/>
    </row>
    <row r="7" spans="1:5" x14ac:dyDescent="0.25">
      <c r="A7" s="281" t="s">
        <v>120</v>
      </c>
      <c r="B7" s="270" t="s">
        <v>97</v>
      </c>
      <c r="C7" s="270" t="s">
        <v>98</v>
      </c>
      <c r="D7" s="272" t="s">
        <v>99</v>
      </c>
      <c r="E7" s="268" t="s">
        <v>113</v>
      </c>
    </row>
    <row r="8" spans="1:5" ht="13.5" customHeight="1" x14ac:dyDescent="0.25">
      <c r="A8" s="282"/>
      <c r="B8" s="270"/>
      <c r="C8" s="270"/>
      <c r="D8" s="272"/>
      <c r="E8" s="269"/>
    </row>
    <row r="9" spans="1:5" ht="15.75" hidden="1" x14ac:dyDescent="0.25">
      <c r="A9" s="135" t="s">
        <v>206</v>
      </c>
      <c r="B9" s="185">
        <v>0</v>
      </c>
      <c r="C9" s="185">
        <v>0</v>
      </c>
      <c r="D9" s="185">
        <f>C9-B9</f>
        <v>0</v>
      </c>
      <c r="E9" s="186" t="e">
        <f>C9/B9*100</f>
        <v>#DIV/0!</v>
      </c>
    </row>
    <row r="10" spans="1:5" ht="31.5" x14ac:dyDescent="0.25">
      <c r="A10" s="135" t="s">
        <v>207</v>
      </c>
      <c r="B10" s="185">
        <v>2</v>
      </c>
      <c r="C10" s="185">
        <v>2</v>
      </c>
      <c r="D10" s="185">
        <f t="shared" ref="D10:D22" si="0">C10-B10</f>
        <v>0</v>
      </c>
      <c r="E10" s="186">
        <f t="shared" ref="E10:E22" si="1">C10/B10*100</f>
        <v>100</v>
      </c>
    </row>
    <row r="11" spans="1:5" ht="15.75" x14ac:dyDescent="0.25">
      <c r="A11" s="135" t="s">
        <v>208</v>
      </c>
      <c r="B11" s="185">
        <v>572.1</v>
      </c>
      <c r="C11" s="185">
        <v>541.43700000000001</v>
      </c>
      <c r="D11" s="185">
        <f t="shared" si="0"/>
        <v>-30.663000000000011</v>
      </c>
      <c r="E11" s="186">
        <f t="shared" si="1"/>
        <v>94.640272679601466</v>
      </c>
    </row>
    <row r="12" spans="1:5" ht="21" customHeight="1" x14ac:dyDescent="0.25">
      <c r="A12" s="136" t="s">
        <v>209</v>
      </c>
      <c r="B12" s="185">
        <v>0</v>
      </c>
      <c r="C12" s="185">
        <v>0</v>
      </c>
      <c r="D12" s="185">
        <f t="shared" si="0"/>
        <v>0</v>
      </c>
      <c r="E12" s="186" t="e">
        <f t="shared" si="1"/>
        <v>#DIV/0!</v>
      </c>
    </row>
    <row r="13" spans="1:5" ht="18.75" customHeight="1" x14ac:dyDescent="0.25">
      <c r="A13" s="135" t="s">
        <v>210</v>
      </c>
      <c r="B13" s="185">
        <v>7.9530000000000003</v>
      </c>
      <c r="C13" s="185">
        <v>7.9530000000000003</v>
      </c>
      <c r="D13" s="185">
        <f t="shared" si="0"/>
        <v>0</v>
      </c>
      <c r="E13" s="186">
        <f t="shared" si="1"/>
        <v>100</v>
      </c>
    </row>
    <row r="14" spans="1:5" ht="15.75" x14ac:dyDescent="0.25">
      <c r="A14" s="137" t="s">
        <v>211</v>
      </c>
      <c r="B14" s="185">
        <v>53.54</v>
      </c>
      <c r="C14" s="185">
        <v>51.595999999999997</v>
      </c>
      <c r="D14" s="185">
        <f t="shared" si="0"/>
        <v>-1.9440000000000026</v>
      </c>
      <c r="E14" s="186">
        <f t="shared" si="1"/>
        <v>96.369069854314532</v>
      </c>
    </row>
    <row r="15" spans="1:5" ht="15.75" x14ac:dyDescent="0.25">
      <c r="A15" s="138" t="s">
        <v>212</v>
      </c>
      <c r="B15" s="185">
        <v>12</v>
      </c>
      <c r="C15" s="185">
        <v>12</v>
      </c>
      <c r="D15" s="185">
        <f t="shared" si="0"/>
        <v>0</v>
      </c>
      <c r="E15" s="186">
        <f t="shared" si="1"/>
        <v>100</v>
      </c>
    </row>
    <row r="16" spans="1:5" ht="15.75" x14ac:dyDescent="0.25">
      <c r="A16" s="138" t="s">
        <v>213</v>
      </c>
      <c r="B16" s="185">
        <v>6.9</v>
      </c>
      <c r="C16" s="185">
        <v>6.9</v>
      </c>
      <c r="D16" s="185">
        <f t="shared" si="0"/>
        <v>0</v>
      </c>
      <c r="E16" s="186">
        <f t="shared" si="1"/>
        <v>100</v>
      </c>
    </row>
    <row r="17" spans="1:9" ht="15.75" x14ac:dyDescent="0.25">
      <c r="A17" s="138" t="s">
        <v>214</v>
      </c>
      <c r="B17" s="185">
        <v>28.92</v>
      </c>
      <c r="C17" s="185">
        <v>28.92</v>
      </c>
      <c r="D17" s="185">
        <f t="shared" si="0"/>
        <v>0</v>
      </c>
      <c r="E17" s="186">
        <f t="shared" si="1"/>
        <v>100</v>
      </c>
    </row>
    <row r="18" spans="1:9" ht="15.75" x14ac:dyDescent="0.25">
      <c r="A18" s="139" t="s">
        <v>215</v>
      </c>
      <c r="B18" s="185">
        <v>189.56</v>
      </c>
      <c r="C18" s="185">
        <v>189.559</v>
      </c>
      <c r="D18" s="185">
        <f t="shared" si="0"/>
        <v>-1.0000000000047748E-3</v>
      </c>
      <c r="E18" s="186">
        <f t="shared" si="1"/>
        <v>99.99947246254483</v>
      </c>
    </row>
    <row r="19" spans="1:9" ht="15.75" x14ac:dyDescent="0.25">
      <c r="A19" s="139" t="s">
        <v>216</v>
      </c>
      <c r="B19" s="185">
        <v>2.5</v>
      </c>
      <c r="C19" s="185">
        <v>2.496</v>
      </c>
      <c r="D19" s="185">
        <f t="shared" si="0"/>
        <v>-4.0000000000000036E-3</v>
      </c>
      <c r="E19" s="186">
        <f t="shared" si="1"/>
        <v>99.839999999999989</v>
      </c>
    </row>
    <row r="20" spans="1:9" ht="31.5" x14ac:dyDescent="0.25">
      <c r="A20" s="139" t="s">
        <v>217</v>
      </c>
      <c r="B20" s="185">
        <v>3805.7420000000002</v>
      </c>
      <c r="C20" s="185">
        <v>3805.7370000000001</v>
      </c>
      <c r="D20" s="185">
        <f t="shared" si="0"/>
        <v>-5.0000000001091394E-3</v>
      </c>
      <c r="E20" s="186">
        <f t="shared" si="1"/>
        <v>99.999868619575366</v>
      </c>
    </row>
    <row r="21" spans="1:9" ht="15.75" customHeight="1" x14ac:dyDescent="0.25">
      <c r="A21" s="139" t="s">
        <v>218</v>
      </c>
      <c r="B21" s="185">
        <v>63.845999999999997</v>
      </c>
      <c r="C21" s="185">
        <v>56.63</v>
      </c>
      <c r="D21" s="185">
        <f t="shared" si="0"/>
        <v>-7.215999999999994</v>
      </c>
      <c r="E21" s="186">
        <f t="shared" si="1"/>
        <v>88.697804091094198</v>
      </c>
    </row>
    <row r="22" spans="1:9" ht="20.25" customHeight="1" x14ac:dyDescent="0.25">
      <c r="A22" s="88" t="s">
        <v>121</v>
      </c>
      <c r="B22" s="185">
        <f>SUM(B9:B21)</f>
        <v>4745.0609999999997</v>
      </c>
      <c r="C22" s="185">
        <f>SUM(C9:C21)</f>
        <v>4705.2280000000001</v>
      </c>
      <c r="D22" s="185">
        <f t="shared" si="0"/>
        <v>-39.832999999999629</v>
      </c>
      <c r="E22" s="186">
        <f t="shared" si="1"/>
        <v>99.160537662213414</v>
      </c>
      <c r="G22" s="162">
        <f>B22-'Додаток 2 Фін.звіт'!C42</f>
        <v>0</v>
      </c>
      <c r="H22" s="162">
        <f>C22-'Додаток 2 Фін.звіт'!D42</f>
        <v>0</v>
      </c>
      <c r="I22" t="s">
        <v>245</v>
      </c>
    </row>
    <row r="23" spans="1:9" ht="15.75" x14ac:dyDescent="0.25">
      <c r="A23" s="86"/>
      <c r="B23" s="86"/>
      <c r="C23" s="86"/>
      <c r="D23" s="86"/>
      <c r="E23" s="86"/>
    </row>
    <row r="25" spans="1:9" x14ac:dyDescent="0.25">
      <c r="A25" s="147" t="s">
        <v>116</v>
      </c>
      <c r="B25" s="148"/>
      <c r="C25" s="149"/>
      <c r="D25" s="276" t="s">
        <v>221</v>
      </c>
      <c r="E25" s="276"/>
    </row>
    <row r="26" spans="1:9" ht="17.25" x14ac:dyDescent="0.25">
      <c r="A26" s="90"/>
      <c r="B26" s="171" t="s">
        <v>115</v>
      </c>
      <c r="C26" s="292" t="s">
        <v>122</v>
      </c>
      <c r="D26" s="292"/>
      <c r="E26" s="292"/>
    </row>
  </sheetData>
  <mergeCells count="11">
    <mergeCell ref="A2:E2"/>
    <mergeCell ref="D25:E25"/>
    <mergeCell ref="C26:E26"/>
    <mergeCell ref="C7:C8"/>
    <mergeCell ref="D7:D8"/>
    <mergeCell ref="E7:E8"/>
    <mergeCell ref="A3:E3"/>
    <mergeCell ref="A4:E4"/>
    <mergeCell ref="A5:E5"/>
    <mergeCell ref="A7:A8"/>
    <mergeCell ref="B7:B8"/>
  </mergeCells>
  <pageMargins left="0.7" right="0.7" top="0.75" bottom="0.75" header="0.3" footer="0.3"/>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workbookViewId="0">
      <selection activeCell="L38" sqref="L38"/>
    </sheetView>
  </sheetViews>
  <sheetFormatPr defaultRowHeight="15" x14ac:dyDescent="0.25"/>
  <cols>
    <col min="1" max="1" width="34.42578125" customWidth="1"/>
    <col min="2" max="2" width="13.7109375" customWidth="1"/>
    <col min="3" max="3" width="12.85546875" customWidth="1"/>
    <col min="4" max="4" width="12" customWidth="1"/>
    <col min="5" max="5" width="13.28515625" customWidth="1"/>
  </cols>
  <sheetData>
    <row r="1" spans="1:5" ht="25.5" customHeight="1" x14ac:dyDescent="0.25">
      <c r="E1" s="119" t="s">
        <v>131</v>
      </c>
    </row>
    <row r="2" spans="1:5" ht="28.5" customHeight="1" x14ac:dyDescent="0.25">
      <c r="A2" s="275" t="s">
        <v>222</v>
      </c>
      <c r="B2" s="275"/>
      <c r="C2" s="275"/>
      <c r="D2" s="275"/>
      <c r="E2" s="275"/>
    </row>
    <row r="3" spans="1:5" x14ac:dyDescent="0.25">
      <c r="A3" s="293" t="s">
        <v>43</v>
      </c>
      <c r="B3" s="293"/>
      <c r="C3" s="293"/>
      <c r="D3" s="293"/>
      <c r="E3" s="293"/>
    </row>
    <row r="4" spans="1:5" ht="21.6" customHeight="1" x14ac:dyDescent="0.25">
      <c r="A4" s="279" t="s">
        <v>132</v>
      </c>
      <c r="B4" s="279"/>
      <c r="C4" s="279"/>
      <c r="D4" s="279"/>
      <c r="E4" s="279"/>
    </row>
    <row r="5" spans="1:5" ht="15.75" x14ac:dyDescent="0.25">
      <c r="A5" s="280" t="s">
        <v>157</v>
      </c>
      <c r="B5" s="280"/>
      <c r="C5" s="280"/>
      <c r="D5" s="280"/>
      <c r="E5" s="280"/>
    </row>
    <row r="6" spans="1:5" ht="15.75" x14ac:dyDescent="0.25">
      <c r="A6" s="86"/>
      <c r="C6" s="86"/>
      <c r="D6" s="86"/>
      <c r="E6" s="86"/>
    </row>
    <row r="7" spans="1:5" ht="15" customHeight="1" x14ac:dyDescent="0.25">
      <c r="A7" s="281" t="s">
        <v>120</v>
      </c>
      <c r="B7" s="295" t="s">
        <v>97</v>
      </c>
      <c r="C7" s="295" t="s">
        <v>98</v>
      </c>
      <c r="D7" s="272" t="s">
        <v>99</v>
      </c>
      <c r="E7" s="268" t="s">
        <v>113</v>
      </c>
    </row>
    <row r="8" spans="1:5" x14ac:dyDescent="0.25">
      <c r="A8" s="282"/>
      <c r="B8" s="295"/>
      <c r="C8" s="295"/>
      <c r="D8" s="272"/>
      <c r="E8" s="269"/>
    </row>
    <row r="9" spans="1:5" ht="15.75" x14ac:dyDescent="0.25">
      <c r="A9" s="88"/>
      <c r="B9" s="174"/>
      <c r="C9" s="174"/>
      <c r="D9" s="89">
        <f>C9-B9</f>
        <v>0</v>
      </c>
      <c r="E9" s="124" t="e">
        <f>C9/B9*100</f>
        <v>#DIV/0!</v>
      </c>
    </row>
    <row r="10" spans="1:5" ht="15.75" x14ac:dyDescent="0.25">
      <c r="A10" s="88"/>
      <c r="B10" s="174"/>
      <c r="C10" s="174"/>
      <c r="D10" s="89">
        <f t="shared" ref="D10:D21" si="0">C10-B10</f>
        <v>0</v>
      </c>
      <c r="E10" s="124" t="e">
        <f t="shared" ref="E10:E21" si="1">C10/B10*100</f>
        <v>#DIV/0!</v>
      </c>
    </row>
    <row r="11" spans="1:5" ht="15.75" x14ac:dyDescent="0.25">
      <c r="A11" s="88"/>
      <c r="B11" s="174"/>
      <c r="C11" s="174"/>
      <c r="D11" s="89">
        <f t="shared" si="0"/>
        <v>0</v>
      </c>
      <c r="E11" s="124" t="e">
        <f t="shared" si="1"/>
        <v>#DIV/0!</v>
      </c>
    </row>
    <row r="12" spans="1:5" ht="15.75" x14ac:dyDescent="0.25">
      <c r="A12" s="88"/>
      <c r="B12" s="174"/>
      <c r="C12" s="174"/>
      <c r="D12" s="89">
        <f t="shared" si="0"/>
        <v>0</v>
      </c>
      <c r="E12" s="124" t="e">
        <f t="shared" si="1"/>
        <v>#DIV/0!</v>
      </c>
    </row>
    <row r="13" spans="1:5" ht="15.75" x14ac:dyDescent="0.25">
      <c r="A13" s="88"/>
      <c r="B13" s="174"/>
      <c r="C13" s="174"/>
      <c r="D13" s="89">
        <f t="shared" si="0"/>
        <v>0</v>
      </c>
      <c r="E13" s="124" t="e">
        <f t="shared" si="1"/>
        <v>#DIV/0!</v>
      </c>
    </row>
    <row r="14" spans="1:5" ht="15.75" x14ac:dyDescent="0.25">
      <c r="A14" s="88"/>
      <c r="B14" s="174"/>
      <c r="C14" s="174"/>
      <c r="D14" s="89">
        <f t="shared" si="0"/>
        <v>0</v>
      </c>
      <c r="E14" s="124" t="e">
        <f t="shared" si="1"/>
        <v>#DIV/0!</v>
      </c>
    </row>
    <row r="15" spans="1:5" ht="15.75" x14ac:dyDescent="0.25">
      <c r="A15" s="88"/>
      <c r="B15" s="174"/>
      <c r="C15" s="174"/>
      <c r="D15" s="89">
        <f t="shared" si="0"/>
        <v>0</v>
      </c>
      <c r="E15" s="124" t="e">
        <f t="shared" si="1"/>
        <v>#DIV/0!</v>
      </c>
    </row>
    <row r="16" spans="1:5" ht="15.75" x14ac:dyDescent="0.25">
      <c r="A16" s="88"/>
      <c r="B16" s="174"/>
      <c r="C16" s="174"/>
      <c r="D16" s="89">
        <f t="shared" si="0"/>
        <v>0</v>
      </c>
      <c r="E16" s="124" t="e">
        <f t="shared" si="1"/>
        <v>#DIV/0!</v>
      </c>
    </row>
    <row r="17" spans="1:5" ht="15.75" x14ac:dyDescent="0.25">
      <c r="A17" s="88"/>
      <c r="B17" s="174"/>
      <c r="C17" s="174"/>
      <c r="D17" s="89">
        <f t="shared" si="0"/>
        <v>0</v>
      </c>
      <c r="E17" s="124" t="e">
        <f t="shared" si="1"/>
        <v>#DIV/0!</v>
      </c>
    </row>
    <row r="18" spans="1:5" ht="15.75" x14ac:dyDescent="0.25">
      <c r="A18" s="88"/>
      <c r="B18" s="174"/>
      <c r="C18" s="174"/>
      <c r="D18" s="89">
        <f t="shared" si="0"/>
        <v>0</v>
      </c>
      <c r="E18" s="124" t="e">
        <f t="shared" si="1"/>
        <v>#DIV/0!</v>
      </c>
    </row>
    <row r="19" spans="1:5" ht="15.75" x14ac:dyDescent="0.25">
      <c r="A19" s="88"/>
      <c r="B19" s="174"/>
      <c r="C19" s="174"/>
      <c r="D19" s="89">
        <f t="shared" si="0"/>
        <v>0</v>
      </c>
      <c r="E19" s="124" t="e">
        <f t="shared" si="1"/>
        <v>#DIV/0!</v>
      </c>
    </row>
    <row r="20" spans="1:5" ht="15.75" x14ac:dyDescent="0.25">
      <c r="A20" s="88"/>
      <c r="B20" s="174"/>
      <c r="C20" s="174"/>
      <c r="D20" s="89">
        <f t="shared" si="0"/>
        <v>0</v>
      </c>
      <c r="E20" s="124" t="e">
        <f t="shared" si="1"/>
        <v>#DIV/0!</v>
      </c>
    </row>
    <row r="21" spans="1:5" ht="15.75" x14ac:dyDescent="0.25">
      <c r="A21" s="88" t="s">
        <v>121</v>
      </c>
      <c r="B21" s="174">
        <f>SUM(B9:B20)</f>
        <v>0</v>
      </c>
      <c r="C21" s="174">
        <f>SUM(C9:C20)</f>
        <v>0</v>
      </c>
      <c r="D21" s="89">
        <f t="shared" si="0"/>
        <v>0</v>
      </c>
      <c r="E21" s="124" t="e">
        <f t="shared" si="1"/>
        <v>#DIV/0!</v>
      </c>
    </row>
    <row r="22" spans="1:5" ht="15.75" x14ac:dyDescent="0.25">
      <c r="A22" s="86"/>
      <c r="B22" s="86"/>
      <c r="C22" s="86"/>
      <c r="D22" s="86"/>
      <c r="E22" s="86"/>
    </row>
    <row r="24" spans="1:5" x14ac:dyDescent="0.25">
      <c r="A24" s="147" t="s">
        <v>116</v>
      </c>
      <c r="B24" s="148"/>
      <c r="C24" s="149"/>
      <c r="D24" s="276" t="s">
        <v>221</v>
      </c>
      <c r="E24" s="276"/>
    </row>
    <row r="25" spans="1:5" ht="17.25" x14ac:dyDescent="0.25">
      <c r="A25" s="90"/>
      <c r="B25" s="171" t="s">
        <v>115</v>
      </c>
      <c r="C25" s="292" t="s">
        <v>122</v>
      </c>
      <c r="D25" s="292"/>
      <c r="E25" s="292"/>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19"/>
  <sheetViews>
    <sheetView view="pageBreakPreview" zoomScale="87" zoomScaleNormal="100" zoomScaleSheetLayoutView="87" workbookViewId="0"/>
  </sheetViews>
  <sheetFormatPr defaultRowHeight="15" x14ac:dyDescent="0.25"/>
  <cols>
    <col min="1" max="1" width="33.85546875" customWidth="1"/>
    <col min="2" max="2" width="12.28515625" customWidth="1"/>
    <col min="3" max="3" width="11.42578125" customWidth="1"/>
    <col min="4" max="4" width="13.140625" customWidth="1"/>
    <col min="5" max="5" width="13.28515625" customWidth="1"/>
    <col min="11" max="11" width="15.85546875" customWidth="1"/>
  </cols>
  <sheetData>
    <row r="1" spans="1:11" ht="24" customHeight="1" x14ac:dyDescent="0.25">
      <c r="E1" s="119" t="s">
        <v>133</v>
      </c>
    </row>
    <row r="2" spans="1:11" ht="23.25" customHeight="1" x14ac:dyDescent="0.25">
      <c r="A2" s="275" t="s">
        <v>222</v>
      </c>
      <c r="B2" s="275"/>
      <c r="C2" s="275"/>
      <c r="D2" s="275"/>
      <c r="E2" s="275"/>
    </row>
    <row r="3" spans="1:11" x14ac:dyDescent="0.25">
      <c r="A3" s="293" t="s">
        <v>43</v>
      </c>
      <c r="B3" s="293"/>
      <c r="C3" s="293"/>
      <c r="D3" s="293"/>
      <c r="E3" s="293"/>
    </row>
    <row r="4" spans="1:11" ht="21.6" customHeight="1" x14ac:dyDescent="0.25">
      <c r="A4" s="279" t="s">
        <v>134</v>
      </c>
      <c r="B4" s="279"/>
      <c r="C4" s="279"/>
      <c r="D4" s="279"/>
      <c r="E4" s="279"/>
    </row>
    <row r="5" spans="1:11" ht="15.75" x14ac:dyDescent="0.25">
      <c r="A5" s="280" t="s">
        <v>156</v>
      </c>
      <c r="B5" s="280"/>
      <c r="C5" s="280"/>
      <c r="D5" s="280"/>
      <c r="E5" s="280"/>
    </row>
    <row r="6" spans="1:11" ht="15.75" x14ac:dyDescent="0.25">
      <c r="A6" s="86"/>
      <c r="C6" s="86"/>
      <c r="D6" s="86"/>
      <c r="E6" s="86"/>
    </row>
    <row r="7" spans="1:11" ht="15" customHeight="1" x14ac:dyDescent="0.25">
      <c r="A7" s="281" t="s">
        <v>120</v>
      </c>
      <c r="B7" s="270" t="s">
        <v>97</v>
      </c>
      <c r="C7" s="295" t="s">
        <v>98</v>
      </c>
      <c r="D7" s="272" t="s">
        <v>99</v>
      </c>
      <c r="E7" s="268" t="s">
        <v>113</v>
      </c>
    </row>
    <row r="8" spans="1:11" x14ac:dyDescent="0.25">
      <c r="A8" s="282"/>
      <c r="B8" s="270"/>
      <c r="C8" s="295"/>
      <c r="D8" s="272"/>
      <c r="E8" s="269"/>
    </row>
    <row r="9" spans="1:11" ht="31.5" x14ac:dyDescent="0.25">
      <c r="A9" s="23" t="s">
        <v>189</v>
      </c>
      <c r="B9" s="185">
        <v>10.65</v>
      </c>
      <c r="C9" s="185">
        <v>10.65</v>
      </c>
      <c r="D9" s="89">
        <f>C9-B9</f>
        <v>0</v>
      </c>
      <c r="E9" s="124">
        <f>C9/B9*100</f>
        <v>100</v>
      </c>
    </row>
    <row r="10" spans="1:11" ht="31.5" x14ac:dyDescent="0.25">
      <c r="A10" s="46" t="s">
        <v>219</v>
      </c>
      <c r="B10" s="185">
        <v>167.46799999999999</v>
      </c>
      <c r="C10" s="185">
        <v>167.46799999999999</v>
      </c>
      <c r="D10" s="89">
        <f t="shared" ref="D10:D15" si="0">C10-B10</f>
        <v>0</v>
      </c>
      <c r="E10" s="124">
        <f t="shared" ref="E10:E15" si="1">C10/B10*100</f>
        <v>100</v>
      </c>
    </row>
    <row r="11" spans="1:11" ht="20.25" customHeight="1" x14ac:dyDescent="0.25">
      <c r="A11" s="140" t="s">
        <v>192</v>
      </c>
      <c r="B11" s="185">
        <v>0</v>
      </c>
      <c r="C11" s="185">
        <v>0</v>
      </c>
      <c r="D11" s="89">
        <f t="shared" si="0"/>
        <v>0</v>
      </c>
      <c r="E11" s="124" t="e">
        <f t="shared" si="1"/>
        <v>#DIV/0!</v>
      </c>
    </row>
    <row r="12" spans="1:11" ht="15" customHeight="1" x14ac:dyDescent="0.25">
      <c r="A12" s="141" t="s">
        <v>220</v>
      </c>
      <c r="B12" s="185">
        <v>278.65199999999999</v>
      </c>
      <c r="C12" s="185">
        <v>278.65199999999999</v>
      </c>
      <c r="D12" s="89">
        <f t="shared" si="0"/>
        <v>0</v>
      </c>
      <c r="E12" s="124">
        <f t="shared" si="1"/>
        <v>100</v>
      </c>
    </row>
    <row r="13" spans="1:11" ht="15.75" hidden="1" x14ac:dyDescent="0.25">
      <c r="A13" s="141" t="s">
        <v>239</v>
      </c>
      <c r="B13" s="185"/>
      <c r="C13" s="185"/>
      <c r="D13" s="89">
        <f t="shared" si="0"/>
        <v>0</v>
      </c>
      <c r="E13" s="124" t="e">
        <f t="shared" si="1"/>
        <v>#DIV/0!</v>
      </c>
    </row>
    <row r="14" spans="1:11" ht="47.25" x14ac:dyDescent="0.25">
      <c r="A14" s="132" t="s">
        <v>195</v>
      </c>
      <c r="B14" s="185">
        <v>3805.7420000000002</v>
      </c>
      <c r="C14" s="185">
        <v>3805.7370000000001</v>
      </c>
      <c r="D14" s="89">
        <f t="shared" si="0"/>
        <v>-5.0000000001091394E-3</v>
      </c>
      <c r="E14" s="124">
        <f t="shared" si="1"/>
        <v>99.999868619575366</v>
      </c>
    </row>
    <row r="15" spans="1:11" ht="15.75" x14ac:dyDescent="0.25">
      <c r="A15" s="88" t="s">
        <v>121</v>
      </c>
      <c r="B15" s="185">
        <f>SUM(B9:B14)</f>
        <v>4262.5120000000006</v>
      </c>
      <c r="C15" s="185">
        <f>SUM(C9:C14)</f>
        <v>4262.5069999999996</v>
      </c>
      <c r="D15" s="89">
        <f t="shared" si="0"/>
        <v>-5.0000000010186341E-3</v>
      </c>
      <c r="E15" s="124">
        <f t="shared" si="1"/>
        <v>99.999882698277418</v>
      </c>
      <c r="K15" s="162"/>
    </row>
    <row r="16" spans="1:11" ht="15.75" x14ac:dyDescent="0.25">
      <c r="A16" s="86"/>
      <c r="B16" s="86"/>
      <c r="C16" s="86"/>
      <c r="D16" s="86"/>
      <c r="E16" s="86"/>
    </row>
    <row r="18" spans="1:5" x14ac:dyDescent="0.25">
      <c r="A18" s="147" t="s">
        <v>116</v>
      </c>
      <c r="B18" s="148"/>
      <c r="C18" s="149"/>
      <c r="D18" s="276" t="s">
        <v>221</v>
      </c>
      <c r="E18" s="276"/>
    </row>
    <row r="19" spans="1:5" ht="17.25" x14ac:dyDescent="0.25">
      <c r="A19" s="90"/>
      <c r="B19" s="171" t="s">
        <v>115</v>
      </c>
      <c r="C19" s="292" t="s">
        <v>122</v>
      </c>
      <c r="D19" s="292"/>
      <c r="E19" s="292"/>
    </row>
  </sheetData>
  <mergeCells count="11">
    <mergeCell ref="A2:E2"/>
    <mergeCell ref="D18:E18"/>
    <mergeCell ref="C19:E19"/>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N26"/>
  <sheetViews>
    <sheetView view="pageBreakPreview" zoomScaleNormal="100" zoomScaleSheetLayoutView="100" workbookViewId="0">
      <selection activeCell="A22" sqref="A22"/>
    </sheetView>
  </sheetViews>
  <sheetFormatPr defaultColWidth="9.140625" defaultRowHeight="18" x14ac:dyDescent="0.3"/>
  <cols>
    <col min="1" max="1" width="34.140625" style="111" customWidth="1"/>
    <col min="2" max="2" width="6.7109375" style="112" customWidth="1"/>
    <col min="3" max="3" width="12.42578125" style="112" customWidth="1"/>
    <col min="4" max="4" width="13.7109375" style="112" customWidth="1"/>
    <col min="5" max="5" width="12" style="112" customWidth="1"/>
    <col min="6" max="6" width="11.5703125" style="113" customWidth="1"/>
    <col min="7" max="7" width="12.85546875" style="113" customWidth="1"/>
    <col min="8" max="9" width="11.5703125" style="113" customWidth="1"/>
    <col min="10" max="10" width="12.7109375" style="113" customWidth="1"/>
    <col min="11" max="11" width="11.5703125" style="113" customWidth="1"/>
    <col min="12" max="12" width="12.85546875" style="113" customWidth="1"/>
    <col min="13" max="16384" width="9.140625" style="114"/>
  </cols>
  <sheetData>
    <row r="1" spans="1:14" x14ac:dyDescent="0.3">
      <c r="A1" s="117"/>
      <c r="B1" s="118"/>
      <c r="C1" s="118"/>
      <c r="D1" s="118"/>
      <c r="E1" s="118"/>
      <c r="F1" s="153"/>
      <c r="G1" s="153"/>
      <c r="H1" s="153"/>
      <c r="I1" s="153"/>
      <c r="J1" s="153"/>
      <c r="K1" s="296" t="s">
        <v>135</v>
      </c>
      <c r="L1" s="296"/>
      <c r="M1" s="157"/>
      <c r="N1" s="157"/>
    </row>
    <row r="2" spans="1:14" x14ac:dyDescent="0.3">
      <c r="A2" s="117"/>
      <c r="B2" s="302" t="s">
        <v>222</v>
      </c>
      <c r="C2" s="303"/>
      <c r="D2" s="303"/>
      <c r="E2" s="303"/>
      <c r="F2" s="303"/>
      <c r="G2" s="303"/>
      <c r="H2" s="303"/>
      <c r="I2" s="303"/>
      <c r="J2" s="153"/>
      <c r="K2" s="128"/>
      <c r="L2" s="128"/>
      <c r="M2" s="157"/>
      <c r="N2" s="157"/>
    </row>
    <row r="3" spans="1:14" s="113" customFormat="1" x14ac:dyDescent="0.3">
      <c r="A3" s="293" t="s">
        <v>43</v>
      </c>
      <c r="B3" s="293"/>
      <c r="C3" s="293"/>
      <c r="D3" s="293"/>
      <c r="E3" s="293"/>
      <c r="F3" s="293"/>
      <c r="G3" s="293"/>
      <c r="H3" s="293"/>
      <c r="I3" s="293"/>
      <c r="J3" s="293"/>
      <c r="K3" s="293"/>
      <c r="L3" s="293"/>
      <c r="M3" s="153"/>
      <c r="N3" s="153"/>
    </row>
    <row r="4" spans="1:14" s="113" customFormat="1" ht="15" customHeight="1" x14ac:dyDescent="0.3">
      <c r="A4" s="280" t="s">
        <v>136</v>
      </c>
      <c r="B4" s="280"/>
      <c r="C4" s="280"/>
      <c r="D4" s="280"/>
      <c r="E4" s="280"/>
      <c r="F4" s="280"/>
      <c r="G4" s="280"/>
      <c r="H4" s="280"/>
      <c r="I4" s="280"/>
      <c r="J4" s="280"/>
      <c r="K4" s="280"/>
      <c r="L4" s="280"/>
      <c r="M4" s="153"/>
      <c r="N4" s="153"/>
    </row>
    <row r="5" spans="1:14" s="113" customFormat="1" x14ac:dyDescent="0.3">
      <c r="A5" s="280" t="s">
        <v>155</v>
      </c>
      <c r="B5" s="280"/>
      <c r="C5" s="280"/>
      <c r="D5" s="280"/>
      <c r="E5" s="280"/>
      <c r="F5" s="280"/>
      <c r="G5" s="280"/>
      <c r="H5" s="280"/>
      <c r="I5" s="280"/>
      <c r="J5" s="280"/>
      <c r="K5" s="280"/>
      <c r="L5" s="280"/>
      <c r="M5" s="153"/>
      <c r="N5" s="153"/>
    </row>
    <row r="6" spans="1:14" s="113" customFormat="1" x14ac:dyDescent="0.3">
      <c r="A6" s="86"/>
      <c r="B6" s="86"/>
      <c r="C6" s="86"/>
      <c r="D6" s="86"/>
      <c r="E6" s="86"/>
      <c r="F6" s="153"/>
      <c r="G6" s="153"/>
      <c r="H6" s="153"/>
      <c r="I6" s="153"/>
      <c r="J6" s="153"/>
      <c r="K6" s="153"/>
      <c r="L6" s="153"/>
      <c r="M6" s="153"/>
      <c r="N6" s="153"/>
    </row>
    <row r="7" spans="1:14" s="113" customFormat="1" ht="48" customHeight="1" x14ac:dyDescent="0.3">
      <c r="A7" s="288"/>
      <c r="B7" s="298" t="s">
        <v>46</v>
      </c>
      <c r="C7" s="290" t="s">
        <v>127</v>
      </c>
      <c r="D7" s="290"/>
      <c r="E7" s="291" t="s">
        <v>128</v>
      </c>
      <c r="F7" s="291"/>
      <c r="G7" s="291" t="s">
        <v>165</v>
      </c>
      <c r="H7" s="291"/>
      <c r="I7" s="290" t="s">
        <v>166</v>
      </c>
      <c r="J7" s="290"/>
      <c r="K7" s="284" t="s">
        <v>167</v>
      </c>
      <c r="L7" s="285"/>
      <c r="M7" s="153"/>
      <c r="N7" s="153"/>
    </row>
    <row r="8" spans="1:14" s="113" customFormat="1" ht="27.75" customHeight="1" x14ac:dyDescent="0.3">
      <c r="A8" s="289"/>
      <c r="B8" s="299"/>
      <c r="C8" s="176" t="s">
        <v>163</v>
      </c>
      <c r="D8" s="176" t="s">
        <v>164</v>
      </c>
      <c r="E8" s="176" t="s">
        <v>163</v>
      </c>
      <c r="F8" s="176" t="s">
        <v>164</v>
      </c>
      <c r="G8" s="176" t="s">
        <v>163</v>
      </c>
      <c r="H8" s="176" t="s">
        <v>164</v>
      </c>
      <c r="I8" s="176" t="s">
        <v>163</v>
      </c>
      <c r="J8" s="27" t="s">
        <v>164</v>
      </c>
      <c r="K8" s="27" t="s">
        <v>163</v>
      </c>
      <c r="L8" s="27" t="s">
        <v>164</v>
      </c>
      <c r="M8" s="153"/>
      <c r="N8" s="153"/>
    </row>
    <row r="9" spans="1:14" s="113" customFormat="1" x14ac:dyDescent="0.3">
      <c r="A9" s="42" t="s">
        <v>137</v>
      </c>
      <c r="B9" s="43">
        <v>6010</v>
      </c>
      <c r="C9" s="168"/>
      <c r="D9" s="184"/>
      <c r="E9" s="184"/>
      <c r="F9" s="154"/>
      <c r="G9" s="208"/>
      <c r="H9" s="154"/>
      <c r="I9" s="208"/>
      <c r="J9" s="154"/>
      <c r="K9" s="154"/>
      <c r="L9" s="154"/>
      <c r="M9" s="153"/>
      <c r="N9" s="153"/>
    </row>
    <row r="10" spans="1:14" s="113" customFormat="1" ht="31.5" x14ac:dyDescent="0.3">
      <c r="A10" s="39" t="s">
        <v>138</v>
      </c>
      <c r="B10" s="43">
        <v>6020</v>
      </c>
      <c r="C10" s="184"/>
      <c r="D10" s="184"/>
      <c r="E10" s="184"/>
      <c r="F10" s="154"/>
      <c r="G10" s="184">
        <v>50</v>
      </c>
      <c r="H10" s="154">
        <v>50</v>
      </c>
      <c r="I10" s="154"/>
      <c r="J10" s="154"/>
      <c r="K10" s="154">
        <f t="shared" ref="K10:K11" si="0">C10+E10+G10+I10</f>
        <v>50</v>
      </c>
      <c r="L10" s="154">
        <f t="shared" ref="L10:L11" si="1">D10+F10+H10+J10</f>
        <v>50</v>
      </c>
      <c r="M10" s="153"/>
      <c r="N10" s="153"/>
    </row>
    <row r="11" spans="1:14" s="113" customFormat="1" ht="47.25" x14ac:dyDescent="0.3">
      <c r="A11" s="39" t="s">
        <v>139</v>
      </c>
      <c r="B11" s="43">
        <v>6030</v>
      </c>
      <c r="C11" s="184">
        <v>9.1999999999999993</v>
      </c>
      <c r="D11" s="184">
        <v>9.1999999999999993</v>
      </c>
      <c r="E11" s="184"/>
      <c r="F11" s="154"/>
      <c r="G11" s="154">
        <v>103.935</v>
      </c>
      <c r="H11" s="154">
        <v>103.935</v>
      </c>
      <c r="I11" s="154">
        <v>36.576999999999998</v>
      </c>
      <c r="J11" s="154">
        <v>36.576999999999998</v>
      </c>
      <c r="K11" s="154">
        <f t="shared" si="0"/>
        <v>149.71199999999999</v>
      </c>
      <c r="L11" s="154">
        <f t="shared" si="1"/>
        <v>149.71199999999999</v>
      </c>
      <c r="M11" s="153"/>
      <c r="N11" s="153"/>
    </row>
    <row r="12" spans="1:14" s="113" customFormat="1" ht="31.5" x14ac:dyDescent="0.3">
      <c r="A12" s="42" t="s">
        <v>140</v>
      </c>
      <c r="B12" s="43">
        <v>6040</v>
      </c>
      <c r="C12" s="184"/>
      <c r="D12" s="184"/>
      <c r="E12" s="184"/>
      <c r="F12" s="154"/>
      <c r="G12" s="154"/>
      <c r="H12" s="154"/>
      <c r="I12" s="154"/>
      <c r="J12" s="154"/>
      <c r="K12" s="154"/>
      <c r="L12" s="154"/>
      <c r="M12" s="153"/>
      <c r="N12" s="153"/>
    </row>
    <row r="13" spans="1:14" s="113" customFormat="1" ht="47.25" x14ac:dyDescent="0.3">
      <c r="A13" s="39" t="s">
        <v>141</v>
      </c>
      <c r="B13" s="43">
        <v>6050</v>
      </c>
      <c r="C13" s="184"/>
      <c r="D13" s="184"/>
      <c r="E13" s="184"/>
      <c r="F13" s="154"/>
      <c r="G13" s="154"/>
      <c r="H13" s="154"/>
      <c r="I13" s="154"/>
      <c r="J13" s="154"/>
      <c r="K13" s="154"/>
      <c r="L13" s="154"/>
      <c r="M13" s="153"/>
      <c r="N13" s="153"/>
    </row>
    <row r="14" spans="1:14" s="113" customFormat="1" x14ac:dyDescent="0.3">
      <c r="A14" s="42" t="s">
        <v>142</v>
      </c>
      <c r="B14" s="43">
        <v>6060</v>
      </c>
      <c r="C14" s="184"/>
      <c r="D14" s="184"/>
      <c r="E14" s="184"/>
      <c r="F14" s="154"/>
      <c r="G14" s="154"/>
      <c r="H14" s="154"/>
      <c r="I14" s="154"/>
      <c r="J14" s="154"/>
      <c r="K14" s="154"/>
      <c r="L14" s="154"/>
      <c r="M14" s="153"/>
      <c r="N14" s="153"/>
    </row>
    <row r="15" spans="1:14" s="113" customFormat="1" ht="30" customHeight="1" x14ac:dyDescent="0.3">
      <c r="A15" s="26" t="s">
        <v>121</v>
      </c>
      <c r="B15" s="58"/>
      <c r="C15" s="184">
        <f>SUM(C9:C14)</f>
        <v>9.1999999999999993</v>
      </c>
      <c r="D15" s="184">
        <f t="shared" ref="D15:L15" si="2">SUM(D9:D14)</f>
        <v>9.1999999999999993</v>
      </c>
      <c r="E15" s="184">
        <f t="shared" si="2"/>
        <v>0</v>
      </c>
      <c r="F15" s="184">
        <f t="shared" si="2"/>
        <v>0</v>
      </c>
      <c r="G15" s="184">
        <f t="shared" si="2"/>
        <v>153.935</v>
      </c>
      <c r="H15" s="184">
        <f t="shared" si="2"/>
        <v>153.935</v>
      </c>
      <c r="I15" s="184">
        <f t="shared" si="2"/>
        <v>36.576999999999998</v>
      </c>
      <c r="J15" s="184">
        <f t="shared" si="2"/>
        <v>36.576999999999998</v>
      </c>
      <c r="K15" s="184">
        <f t="shared" si="2"/>
        <v>199.71199999999999</v>
      </c>
      <c r="L15" s="28">
        <f t="shared" si="2"/>
        <v>199.71199999999999</v>
      </c>
      <c r="M15" s="153"/>
      <c r="N15" s="153"/>
    </row>
    <row r="16" spans="1:14" s="113" customFormat="1" x14ac:dyDescent="0.3">
      <c r="A16" s="115"/>
      <c r="B16" s="116"/>
      <c r="C16" s="116"/>
      <c r="D16" s="116"/>
      <c r="E16" s="116"/>
      <c r="F16" s="153"/>
      <c r="G16" s="153"/>
      <c r="H16" s="153"/>
      <c r="I16" s="153"/>
      <c r="J16" s="153"/>
      <c r="K16" s="153"/>
      <c r="L16" s="153"/>
    </row>
    <row r="17" spans="1:12" s="113" customFormat="1" ht="25.5" customHeight="1" x14ac:dyDescent="0.3">
      <c r="A17" s="147" t="s">
        <v>116</v>
      </c>
      <c r="B17" s="149"/>
      <c r="C17" s="149"/>
      <c r="D17" s="147"/>
      <c r="E17" s="156"/>
      <c r="F17" s="155"/>
      <c r="G17" s="146"/>
      <c r="H17" s="300" t="s">
        <v>221</v>
      </c>
      <c r="I17" s="301"/>
      <c r="J17" s="153"/>
      <c r="K17" s="153"/>
      <c r="L17" s="153"/>
    </row>
    <row r="18" spans="1:12" s="113" customFormat="1" ht="13.9" customHeight="1" x14ac:dyDescent="0.3">
      <c r="A18" s="146"/>
      <c r="B18" s="110"/>
      <c r="C18" s="110"/>
      <c r="D18" s="110"/>
      <c r="E18" s="297" t="s">
        <v>115</v>
      </c>
      <c r="F18" s="297"/>
      <c r="G18" s="277" t="s">
        <v>122</v>
      </c>
      <c r="H18" s="277"/>
      <c r="I18" s="277"/>
      <c r="J18" s="153"/>
      <c r="K18" s="153"/>
      <c r="L18" s="153"/>
    </row>
    <row r="19" spans="1:12" s="113" customFormat="1" ht="13.9" customHeight="1" x14ac:dyDescent="0.3">
      <c r="A19" s="146"/>
      <c r="B19" s="146"/>
      <c r="C19" s="146"/>
      <c r="D19" s="146"/>
      <c r="E19" s="146"/>
      <c r="F19" s="146"/>
      <c r="G19" s="146"/>
      <c r="H19" s="146"/>
      <c r="I19" s="153"/>
      <c r="J19" s="153"/>
      <c r="K19" s="153"/>
      <c r="L19" s="153"/>
    </row>
    <row r="20" spans="1:12" s="112" customFormat="1" ht="13.9" customHeight="1" x14ac:dyDescent="0.3">
      <c r="A20" s="117"/>
      <c r="B20" s="118"/>
      <c r="C20" s="118"/>
      <c r="D20" s="118"/>
      <c r="E20" s="118"/>
      <c r="F20" s="153"/>
      <c r="G20" s="153"/>
      <c r="H20" s="153"/>
      <c r="I20" s="153"/>
      <c r="J20" s="153"/>
      <c r="K20" s="153"/>
      <c r="L20" s="153"/>
    </row>
    <row r="21" spans="1:12" s="112" customFormat="1" x14ac:dyDescent="0.3">
      <c r="A21" s="117"/>
      <c r="B21" s="118"/>
      <c r="C21" s="118"/>
      <c r="D21" s="118"/>
      <c r="E21" s="118"/>
      <c r="F21" s="113"/>
      <c r="G21" s="113"/>
      <c r="H21" s="113"/>
      <c r="I21" s="113"/>
      <c r="J21" s="113"/>
      <c r="K21" s="113"/>
      <c r="L21" s="113"/>
    </row>
    <row r="22" spans="1:12" s="112" customFormat="1" x14ac:dyDescent="0.3">
      <c r="A22" s="117"/>
      <c r="B22" s="118"/>
      <c r="C22" s="118"/>
      <c r="D22" s="118"/>
      <c r="E22" s="118"/>
      <c r="F22" s="113"/>
      <c r="G22" s="113"/>
      <c r="H22" s="113"/>
      <c r="I22" s="113"/>
      <c r="J22" s="113"/>
      <c r="K22" s="113"/>
      <c r="L22" s="113"/>
    </row>
    <row r="23" spans="1:12" s="112" customFormat="1" x14ac:dyDescent="0.3">
      <c r="A23" s="117"/>
      <c r="B23" s="118"/>
      <c r="C23" s="118"/>
      <c r="D23" s="118"/>
      <c r="E23" s="118"/>
      <c r="F23" s="113"/>
      <c r="G23" s="113"/>
      <c r="H23" s="113"/>
      <c r="I23" s="113"/>
      <c r="J23" s="113"/>
      <c r="K23" s="113"/>
      <c r="L23" s="113"/>
    </row>
    <row r="24" spans="1:12" s="112" customFormat="1" x14ac:dyDescent="0.3">
      <c r="A24" s="117"/>
      <c r="B24" s="118"/>
      <c r="C24" s="118"/>
      <c r="D24" s="118"/>
      <c r="E24" s="118"/>
      <c r="F24" s="113"/>
      <c r="G24" s="113"/>
      <c r="H24" s="113"/>
      <c r="I24" s="113"/>
      <c r="J24" s="113"/>
      <c r="K24" s="113"/>
      <c r="L24" s="113"/>
    </row>
    <row r="25" spans="1:12" s="112" customFormat="1" x14ac:dyDescent="0.3">
      <c r="A25" s="117"/>
      <c r="B25" s="118"/>
      <c r="C25" s="118"/>
      <c r="D25" s="118"/>
      <c r="E25" s="118"/>
      <c r="F25" s="113"/>
      <c r="G25" s="113"/>
      <c r="H25" s="113"/>
      <c r="I25" s="113"/>
      <c r="J25" s="113"/>
      <c r="K25" s="113"/>
      <c r="L25" s="113"/>
    </row>
    <row r="26" spans="1:12" s="112" customFormat="1" x14ac:dyDescent="0.3">
      <c r="A26" s="117"/>
      <c r="B26" s="118"/>
      <c r="C26" s="118"/>
      <c r="D26" s="118"/>
      <c r="E26" s="118"/>
      <c r="F26" s="113"/>
      <c r="G26" s="113"/>
      <c r="H26" s="113"/>
      <c r="I26" s="113"/>
      <c r="J26" s="113"/>
      <c r="K26" s="113"/>
      <c r="L26" s="113"/>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H17:I17"/>
    <mergeCell ref="B2:I2"/>
  </mergeCells>
  <pageMargins left="0.43307086614173229" right="0.23622047244094491" top="0.74803149606299213" bottom="0.74803149606299213" header="0" footer="0"/>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Q19"/>
  <sheetViews>
    <sheetView view="pageBreakPreview" zoomScaleNormal="100" zoomScaleSheetLayoutView="100" workbookViewId="0">
      <selection activeCell="F19" sqref="F19"/>
    </sheetView>
  </sheetViews>
  <sheetFormatPr defaultRowHeight="15" x14ac:dyDescent="0.25"/>
  <cols>
    <col min="1" max="1" width="36" customWidth="1"/>
    <col min="2" max="2" width="10.85546875" customWidth="1"/>
    <col min="3" max="3" width="12.85546875" customWidth="1"/>
    <col min="4" max="4" width="13" customWidth="1"/>
    <col min="5" max="5" width="24.42578125" customWidth="1"/>
  </cols>
  <sheetData>
    <row r="1" spans="1:17" x14ac:dyDescent="0.25">
      <c r="A1" s="146"/>
      <c r="B1" s="146"/>
      <c r="C1" s="146"/>
      <c r="D1" s="146"/>
      <c r="E1" s="127" t="s">
        <v>143</v>
      </c>
      <c r="F1" s="146"/>
      <c r="G1" s="146"/>
    </row>
    <row r="2" spans="1:17" ht="23.25" customHeight="1" x14ac:dyDescent="0.25">
      <c r="A2" s="146"/>
      <c r="B2" s="146"/>
      <c r="C2" s="146"/>
      <c r="D2" s="146"/>
      <c r="E2" s="127"/>
      <c r="F2" s="146"/>
      <c r="G2" s="146"/>
    </row>
    <row r="3" spans="1:17" ht="25.5" customHeight="1" x14ac:dyDescent="0.25">
      <c r="A3" s="300" t="s">
        <v>222</v>
      </c>
      <c r="B3" s="300"/>
      <c r="C3" s="300"/>
      <c r="D3" s="300"/>
      <c r="E3" s="300"/>
      <c r="F3" s="146"/>
      <c r="G3" s="146"/>
    </row>
    <row r="4" spans="1:17" ht="17.25" customHeight="1" x14ac:dyDescent="0.25">
      <c r="A4" s="293" t="s">
        <v>43</v>
      </c>
      <c r="B4" s="293"/>
      <c r="C4" s="293"/>
      <c r="D4" s="293"/>
      <c r="E4" s="293"/>
      <c r="F4" s="146"/>
      <c r="G4" s="146"/>
    </row>
    <row r="5" spans="1:17" ht="15.75" customHeight="1" x14ac:dyDescent="0.25">
      <c r="A5" s="279" t="s">
        <v>180</v>
      </c>
      <c r="B5" s="279"/>
      <c r="C5" s="279"/>
      <c r="D5" s="279"/>
      <c r="E5" s="279"/>
      <c r="F5" s="146"/>
      <c r="G5" s="146"/>
    </row>
    <row r="6" spans="1:17" ht="15.75" x14ac:dyDescent="0.25">
      <c r="A6" s="280" t="s">
        <v>154</v>
      </c>
      <c r="B6" s="280"/>
      <c r="C6" s="280"/>
      <c r="D6" s="280"/>
      <c r="E6" s="280"/>
      <c r="F6" s="146"/>
      <c r="G6" s="146"/>
    </row>
    <row r="7" spans="1:17" ht="15.75" x14ac:dyDescent="0.25">
      <c r="A7" s="86"/>
      <c r="B7" s="146"/>
      <c r="C7" s="86"/>
      <c r="D7" s="86"/>
      <c r="E7" s="86"/>
      <c r="F7" s="146"/>
      <c r="G7" s="146"/>
    </row>
    <row r="8" spans="1:17" ht="44.25" customHeight="1" x14ac:dyDescent="0.25">
      <c r="A8" s="160" t="s">
        <v>225</v>
      </c>
      <c r="B8" s="206" t="s">
        <v>144</v>
      </c>
      <c r="C8" s="87" t="s">
        <v>145</v>
      </c>
      <c r="D8" s="87" t="s">
        <v>146</v>
      </c>
      <c r="E8" s="87" t="s">
        <v>147</v>
      </c>
      <c r="F8" s="161"/>
      <c r="G8" s="146"/>
      <c r="O8" s="179"/>
      <c r="P8" s="179"/>
      <c r="Q8" s="179"/>
    </row>
    <row r="9" spans="1:17" ht="32.25" customHeight="1" x14ac:dyDescent="0.25">
      <c r="A9" s="245" t="s">
        <v>242</v>
      </c>
      <c r="B9" s="246">
        <v>2</v>
      </c>
      <c r="C9" s="247">
        <v>25</v>
      </c>
      <c r="D9" s="247">
        <v>50</v>
      </c>
      <c r="E9" s="185" t="s">
        <v>224</v>
      </c>
      <c r="F9" s="161"/>
      <c r="G9" s="146"/>
      <c r="O9" s="225"/>
      <c r="P9" s="226"/>
      <c r="Q9" s="179"/>
    </row>
    <row r="10" spans="1:17" ht="33.75" hidden="1" customHeight="1" x14ac:dyDescent="0.25">
      <c r="A10" s="228"/>
      <c r="B10" s="229"/>
      <c r="C10" s="230"/>
      <c r="D10" s="230"/>
      <c r="E10" s="229"/>
      <c r="F10" s="161"/>
      <c r="G10" s="146"/>
      <c r="O10" s="225"/>
      <c r="P10" s="226"/>
      <c r="Q10" s="179"/>
    </row>
    <row r="11" spans="1:17" ht="19.5" customHeight="1" x14ac:dyDescent="0.25">
      <c r="A11" s="219" t="s">
        <v>121</v>
      </c>
      <c r="B11" s="201">
        <f>SUM(B9:B10)</f>
        <v>2</v>
      </c>
      <c r="C11" s="185"/>
      <c r="D11" s="185">
        <f>SUM(D9:D10)</f>
        <v>50</v>
      </c>
      <c r="E11" s="185"/>
      <c r="F11" s="146"/>
      <c r="G11" s="146"/>
    </row>
    <row r="12" spans="1:17" ht="15.75" x14ac:dyDescent="0.25">
      <c r="A12" s="86"/>
      <c r="B12" s="86"/>
      <c r="C12" s="86"/>
      <c r="D12" s="86"/>
      <c r="E12" s="86"/>
      <c r="F12" s="146"/>
      <c r="G12" s="146"/>
    </row>
    <row r="13" spans="1:17" ht="15.75" x14ac:dyDescent="0.25">
      <c r="A13" s="86"/>
      <c r="B13" s="86"/>
      <c r="C13" s="86"/>
      <c r="D13" s="86"/>
      <c r="E13" s="86"/>
      <c r="F13" s="146"/>
      <c r="G13" s="146"/>
    </row>
    <row r="14" spans="1:17" ht="15.75" x14ac:dyDescent="0.25">
      <c r="A14" s="86"/>
      <c r="B14" s="86"/>
      <c r="C14" s="86"/>
      <c r="D14" s="86"/>
      <c r="E14" s="86"/>
      <c r="F14" s="146"/>
      <c r="G14" s="146"/>
    </row>
    <row r="15" spans="1:17" x14ac:dyDescent="0.25">
      <c r="A15" s="147"/>
      <c r="B15" s="146"/>
      <c r="C15" s="146"/>
      <c r="D15" s="146"/>
      <c r="E15" s="146"/>
      <c r="F15" s="146"/>
      <c r="G15" s="146"/>
    </row>
    <row r="16" spans="1:17" x14ac:dyDescent="0.25">
      <c r="A16" s="147" t="s">
        <v>116</v>
      </c>
      <c r="B16" s="148"/>
      <c r="C16" s="149"/>
      <c r="D16" s="276" t="s">
        <v>221</v>
      </c>
      <c r="E16" s="276"/>
      <c r="F16" s="146"/>
      <c r="G16" s="146"/>
    </row>
    <row r="17" spans="1:7" ht="20.25" customHeight="1" x14ac:dyDescent="0.25">
      <c r="A17" s="146"/>
      <c r="B17" s="171" t="s">
        <v>115</v>
      </c>
      <c r="C17" s="292" t="s">
        <v>122</v>
      </c>
      <c r="D17" s="292"/>
      <c r="E17" s="292"/>
      <c r="F17" s="146"/>
      <c r="G17" s="146"/>
    </row>
    <row r="18" spans="1:7" x14ac:dyDescent="0.25">
      <c r="A18" s="146"/>
      <c r="B18" s="146"/>
      <c r="C18" s="146"/>
      <c r="D18" s="146"/>
      <c r="E18" s="146"/>
      <c r="F18" s="146"/>
      <c r="G18" s="146"/>
    </row>
    <row r="19" spans="1:7" x14ac:dyDescent="0.25">
      <c r="B19" s="146"/>
      <c r="C19" s="146"/>
      <c r="D19" s="146"/>
      <c r="E19" s="146"/>
      <c r="F19" s="146"/>
      <c r="G19" s="146"/>
    </row>
  </sheetData>
  <mergeCells count="6">
    <mergeCell ref="A3:E3"/>
    <mergeCell ref="C17:E17"/>
    <mergeCell ref="A4:E4"/>
    <mergeCell ref="A5:E5"/>
    <mergeCell ref="A6:E6"/>
    <mergeCell ref="D16:E16"/>
  </mergeCells>
  <pageMargins left="0.70866141732283472" right="0" top="0.35433070866141736" bottom="0.15748031496062992"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G26"/>
  <sheetViews>
    <sheetView zoomScaleNormal="100" workbookViewId="0">
      <selection activeCell="J26" sqref="J26"/>
    </sheetView>
  </sheetViews>
  <sheetFormatPr defaultRowHeight="15" x14ac:dyDescent="0.25"/>
  <cols>
    <col min="1" max="1" width="41.7109375" customWidth="1"/>
    <col min="2" max="2" width="15.5703125" customWidth="1"/>
    <col min="3" max="3" width="12.85546875" customWidth="1"/>
    <col min="4" max="4" width="14.85546875" customWidth="1"/>
  </cols>
  <sheetData>
    <row r="1" spans="1:7" ht="29.25" customHeight="1" x14ac:dyDescent="0.25">
      <c r="A1" s="146"/>
      <c r="B1" s="146"/>
      <c r="C1" s="146"/>
      <c r="D1" s="146" t="s">
        <v>148</v>
      </c>
      <c r="E1" s="146"/>
      <c r="F1" s="146"/>
      <c r="G1" s="146"/>
    </row>
    <row r="2" spans="1:7" ht="22.5" customHeight="1" x14ac:dyDescent="0.25">
      <c r="A2" s="300" t="s">
        <v>222</v>
      </c>
      <c r="B2" s="301"/>
      <c r="C2" s="301"/>
      <c r="D2" s="301"/>
      <c r="E2" s="146"/>
      <c r="F2" s="146"/>
      <c r="G2" s="146"/>
    </row>
    <row r="3" spans="1:7" x14ac:dyDescent="0.25">
      <c r="A3" s="304" t="s">
        <v>43</v>
      </c>
      <c r="B3" s="304"/>
      <c r="C3" s="304"/>
      <c r="D3" s="305"/>
      <c r="E3" s="146"/>
      <c r="F3" s="146"/>
      <c r="G3" s="146"/>
    </row>
    <row r="4" spans="1:7" ht="21.6" customHeight="1" x14ac:dyDescent="0.25">
      <c r="A4" s="279" t="s">
        <v>149</v>
      </c>
      <c r="B4" s="279"/>
      <c r="C4" s="279"/>
      <c r="D4" s="146"/>
      <c r="E4" s="146"/>
      <c r="F4" s="146"/>
      <c r="G4" s="146"/>
    </row>
    <row r="5" spans="1:7" ht="15.75" x14ac:dyDescent="0.25">
      <c r="A5" s="280" t="s">
        <v>153</v>
      </c>
      <c r="B5" s="280"/>
      <c r="C5" s="280"/>
      <c r="D5" s="146"/>
      <c r="E5" s="146"/>
      <c r="F5" s="146"/>
      <c r="G5" s="146"/>
    </row>
    <row r="6" spans="1:7" ht="15.75" x14ac:dyDescent="0.25">
      <c r="A6" s="86"/>
      <c r="B6" s="146"/>
      <c r="C6" s="86"/>
      <c r="D6" s="146"/>
      <c r="E6" s="146"/>
      <c r="F6" s="146"/>
      <c r="G6" s="146"/>
    </row>
    <row r="7" spans="1:7" ht="70.5" customHeight="1" x14ac:dyDescent="0.25">
      <c r="A7" s="126" t="s">
        <v>150</v>
      </c>
      <c r="B7" s="120" t="s">
        <v>146</v>
      </c>
      <c r="C7" s="87" t="s">
        <v>151</v>
      </c>
      <c r="D7" s="121" t="s">
        <v>152</v>
      </c>
      <c r="E7" s="146"/>
      <c r="F7" s="146"/>
      <c r="G7" s="146"/>
    </row>
    <row r="8" spans="1:7" ht="15.75" x14ac:dyDescent="0.25">
      <c r="A8" s="88"/>
      <c r="B8" s="89"/>
      <c r="C8" s="89"/>
      <c r="D8" s="88"/>
      <c r="E8" s="146"/>
      <c r="F8" s="146"/>
      <c r="G8" s="146"/>
    </row>
    <row r="9" spans="1:7" ht="15.75" x14ac:dyDescent="0.25">
      <c r="A9" s="88"/>
      <c r="B9" s="89"/>
      <c r="C9" s="89"/>
      <c r="D9" s="88"/>
      <c r="E9" s="146"/>
      <c r="F9" s="146"/>
      <c r="G9" s="146"/>
    </row>
    <row r="10" spans="1:7" ht="15.75" x14ac:dyDescent="0.25">
      <c r="A10" s="88"/>
      <c r="B10" s="89"/>
      <c r="C10" s="89"/>
      <c r="D10" s="88"/>
      <c r="E10" s="146"/>
      <c r="F10" s="146"/>
      <c r="G10" s="146"/>
    </row>
    <row r="11" spans="1:7" ht="15.75" x14ac:dyDescent="0.25">
      <c r="A11" s="88"/>
      <c r="B11" s="89"/>
      <c r="C11" s="89"/>
      <c r="D11" s="88"/>
      <c r="E11" s="146"/>
      <c r="F11" s="146"/>
      <c r="G11" s="146"/>
    </row>
    <row r="12" spans="1:7" ht="15.75" x14ac:dyDescent="0.25">
      <c r="A12" s="88"/>
      <c r="B12" s="89"/>
      <c r="C12" s="89"/>
      <c r="D12" s="88"/>
      <c r="E12" s="146"/>
      <c r="F12" s="146"/>
      <c r="G12" s="146"/>
    </row>
    <row r="13" spans="1:7" ht="15.75" x14ac:dyDescent="0.25">
      <c r="A13" s="88"/>
      <c r="B13" s="89"/>
      <c r="C13" s="89"/>
      <c r="D13" s="88"/>
      <c r="E13" s="146"/>
      <c r="F13" s="146"/>
      <c r="G13" s="146"/>
    </row>
    <row r="14" spans="1:7" ht="15.75" x14ac:dyDescent="0.25">
      <c r="A14" s="88"/>
      <c r="B14" s="89"/>
      <c r="C14" s="89"/>
      <c r="D14" s="88"/>
      <c r="E14" s="146"/>
      <c r="F14" s="146"/>
      <c r="G14" s="146"/>
    </row>
    <row r="15" spans="1:7" ht="15.75" x14ac:dyDescent="0.25">
      <c r="A15" s="88"/>
      <c r="B15" s="89"/>
      <c r="C15" s="89"/>
      <c r="D15" s="88"/>
      <c r="E15" s="146"/>
      <c r="F15" s="146"/>
      <c r="G15" s="146"/>
    </row>
    <row r="16" spans="1:7" ht="15.75" x14ac:dyDescent="0.25">
      <c r="A16" s="88"/>
      <c r="B16" s="89"/>
      <c r="C16" s="89"/>
      <c r="D16" s="88"/>
      <c r="E16" s="146"/>
      <c r="F16" s="146"/>
      <c r="G16" s="146"/>
    </row>
    <row r="17" spans="1:7" ht="15.75" x14ac:dyDescent="0.25">
      <c r="A17" s="88"/>
      <c r="B17" s="89"/>
      <c r="C17" s="89"/>
      <c r="D17" s="88"/>
      <c r="E17" s="146"/>
      <c r="F17" s="146"/>
      <c r="G17" s="146"/>
    </row>
    <row r="18" spans="1:7" ht="15.75" x14ac:dyDescent="0.25">
      <c r="A18" s="88"/>
      <c r="B18" s="89"/>
      <c r="C18" s="89"/>
      <c r="D18" s="88"/>
      <c r="E18" s="146"/>
      <c r="F18" s="146"/>
      <c r="G18" s="146"/>
    </row>
    <row r="19" spans="1:7" ht="15.75" x14ac:dyDescent="0.25">
      <c r="A19" s="88"/>
      <c r="B19" s="89"/>
      <c r="C19" s="89"/>
      <c r="D19" s="88"/>
      <c r="E19" s="146"/>
      <c r="F19" s="146"/>
      <c r="G19" s="146"/>
    </row>
    <row r="20" spans="1:7" ht="15.75" x14ac:dyDescent="0.25">
      <c r="A20" s="88" t="s">
        <v>121</v>
      </c>
      <c r="B20" s="89">
        <f>SUM(B8:B19)</f>
        <v>0</v>
      </c>
      <c r="C20" s="89"/>
      <c r="D20" s="88"/>
      <c r="E20" s="146"/>
      <c r="F20" s="146"/>
      <c r="G20" s="146"/>
    </row>
    <row r="21" spans="1:7" ht="15.75" x14ac:dyDescent="0.25">
      <c r="A21" s="86"/>
      <c r="B21" s="86"/>
      <c r="C21" s="86"/>
      <c r="D21" s="146"/>
      <c r="E21" s="146"/>
      <c r="F21" s="146"/>
      <c r="G21" s="146"/>
    </row>
    <row r="22" spans="1:7" x14ac:dyDescent="0.25">
      <c r="A22" s="146"/>
      <c r="B22" s="146"/>
      <c r="C22" s="146"/>
      <c r="D22" s="146"/>
      <c r="E22" s="146"/>
      <c r="F22" s="146"/>
      <c r="G22" s="146"/>
    </row>
    <row r="23" spans="1:7" x14ac:dyDescent="0.25">
      <c r="A23" s="147" t="s">
        <v>116</v>
      </c>
      <c r="B23" s="148"/>
      <c r="C23" s="148" t="s">
        <v>221</v>
      </c>
      <c r="D23" s="155"/>
      <c r="E23" s="146"/>
      <c r="F23" s="146"/>
      <c r="G23" s="146"/>
    </row>
    <row r="24" spans="1:7" ht="17.25" x14ac:dyDescent="0.25">
      <c r="A24" s="90"/>
      <c r="B24" s="171" t="s">
        <v>115</v>
      </c>
      <c r="C24" s="172" t="s">
        <v>122</v>
      </c>
      <c r="D24" s="173"/>
      <c r="E24" s="146"/>
      <c r="F24" s="146"/>
      <c r="G24" s="146"/>
    </row>
    <row r="25" spans="1:7" x14ac:dyDescent="0.25">
      <c r="A25" s="146"/>
      <c r="B25" s="146"/>
      <c r="C25" s="146"/>
      <c r="D25" s="146"/>
      <c r="E25" s="146"/>
      <c r="F25" s="146"/>
      <c r="G25" s="146"/>
    </row>
    <row r="26" spans="1:7" x14ac:dyDescent="0.25">
      <c r="A26" s="146"/>
      <c r="B26" s="146"/>
      <c r="C26" s="146"/>
      <c r="D26" s="146"/>
      <c r="E26" s="146"/>
      <c r="F26" s="146"/>
      <c r="G26" s="146"/>
    </row>
  </sheetData>
  <mergeCells count="4">
    <mergeCell ref="A4:C4"/>
    <mergeCell ref="A5:C5"/>
    <mergeCell ref="A2:D2"/>
    <mergeCell ref="A3:D3"/>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view="pageBreakPreview" zoomScaleNormal="89" zoomScaleSheetLayoutView="100" workbookViewId="0">
      <selection sqref="A1:K1"/>
    </sheetView>
  </sheetViews>
  <sheetFormatPr defaultRowHeight="15" x14ac:dyDescent="0.25"/>
  <cols>
    <col min="1" max="1" width="17.42578125" customWidth="1"/>
    <col min="2" max="2" width="14.42578125" customWidth="1"/>
    <col min="3" max="3" width="15.28515625" customWidth="1"/>
    <col min="4" max="4" width="14.5703125" customWidth="1"/>
    <col min="5" max="5" width="14.140625" customWidth="1"/>
    <col min="6" max="6" width="16" customWidth="1"/>
    <col min="7" max="7" width="14" customWidth="1"/>
    <col min="8" max="8" width="14.28515625" customWidth="1"/>
    <col min="9" max="9" width="15.42578125" customWidth="1"/>
    <col min="10" max="10" width="14.28515625" customWidth="1"/>
    <col min="11" max="12" width="13.85546875" customWidth="1"/>
    <col min="13" max="13" width="14" customWidth="1"/>
  </cols>
  <sheetData>
    <row r="1" spans="1:14" ht="18.75" x14ac:dyDescent="0.3">
      <c r="A1" s="313" t="s">
        <v>241</v>
      </c>
      <c r="B1" s="313"/>
      <c r="C1" s="313"/>
      <c r="D1" s="313"/>
      <c r="E1" s="313"/>
      <c r="F1" s="313"/>
      <c r="G1" s="313"/>
      <c r="H1" s="313"/>
      <c r="I1" s="313"/>
      <c r="J1" s="313"/>
      <c r="K1" s="313"/>
      <c r="L1" s="210"/>
      <c r="M1" s="210"/>
    </row>
    <row r="2" spans="1:14" ht="27.75" customHeight="1" x14ac:dyDescent="0.3">
      <c r="A2" s="317" t="s">
        <v>232</v>
      </c>
      <c r="B2" s="318"/>
      <c r="C2" s="318"/>
      <c r="D2" s="318"/>
      <c r="E2" s="318"/>
      <c r="F2" s="318"/>
      <c r="G2" s="318"/>
      <c r="H2" s="318"/>
      <c r="I2" s="318"/>
      <c r="J2" s="318"/>
      <c r="K2" s="318"/>
      <c r="L2" s="318"/>
      <c r="M2" s="318"/>
    </row>
    <row r="3" spans="1:14" ht="29.25" customHeight="1" x14ac:dyDescent="0.25">
      <c r="A3" s="314" t="s">
        <v>43</v>
      </c>
      <c r="B3" s="314"/>
      <c r="C3" s="314"/>
      <c r="D3" s="314"/>
      <c r="E3" s="314"/>
      <c r="F3" s="314"/>
      <c r="G3" s="314"/>
      <c r="H3" s="314"/>
      <c r="I3" s="314"/>
      <c r="J3" s="314"/>
      <c r="K3" s="314"/>
      <c r="L3" s="210"/>
      <c r="M3" s="210"/>
    </row>
    <row r="4" spans="1:14" ht="52.5" customHeight="1" x14ac:dyDescent="0.25">
      <c r="A4" s="311" t="s">
        <v>178</v>
      </c>
      <c r="B4" s="309" t="s">
        <v>168</v>
      </c>
      <c r="C4" s="316"/>
      <c r="D4" s="310"/>
      <c r="E4" s="309" t="s">
        <v>169</v>
      </c>
      <c r="F4" s="316"/>
      <c r="G4" s="310"/>
      <c r="H4" s="309" t="s">
        <v>170</v>
      </c>
      <c r="I4" s="316"/>
      <c r="J4" s="310"/>
      <c r="K4" s="309" t="s">
        <v>171</v>
      </c>
      <c r="L4" s="316"/>
      <c r="M4" s="310"/>
      <c r="N4" s="122"/>
    </row>
    <row r="5" spans="1:14" ht="23.25" customHeight="1" x14ac:dyDescent="0.25">
      <c r="A5" s="315"/>
      <c r="B5" s="311" t="s">
        <v>172</v>
      </c>
      <c r="C5" s="309" t="s">
        <v>173</v>
      </c>
      <c r="D5" s="310"/>
      <c r="E5" s="311" t="s">
        <v>172</v>
      </c>
      <c r="F5" s="309" t="s">
        <v>173</v>
      </c>
      <c r="G5" s="310"/>
      <c r="H5" s="311" t="s">
        <v>174</v>
      </c>
      <c r="I5" s="309" t="s">
        <v>173</v>
      </c>
      <c r="J5" s="310"/>
      <c r="K5" s="311" t="s">
        <v>172</v>
      </c>
      <c r="L5" s="311" t="s">
        <v>175</v>
      </c>
      <c r="M5" s="311" t="s">
        <v>176</v>
      </c>
      <c r="N5" s="122"/>
    </row>
    <row r="6" spans="1:14" ht="106.5" customHeight="1" x14ac:dyDescent="0.25">
      <c r="A6" s="312"/>
      <c r="B6" s="312"/>
      <c r="C6" s="202" t="s">
        <v>175</v>
      </c>
      <c r="D6" s="223" t="s">
        <v>176</v>
      </c>
      <c r="E6" s="312"/>
      <c r="F6" s="202" t="s">
        <v>175</v>
      </c>
      <c r="G6" s="223" t="s">
        <v>176</v>
      </c>
      <c r="H6" s="312"/>
      <c r="I6" s="202" t="s">
        <v>175</v>
      </c>
      <c r="J6" s="223" t="s">
        <v>176</v>
      </c>
      <c r="K6" s="312"/>
      <c r="L6" s="312"/>
      <c r="M6" s="312"/>
      <c r="N6" s="122"/>
    </row>
    <row r="7" spans="1:14" ht="18.75" x14ac:dyDescent="0.25">
      <c r="A7" s="224" t="s">
        <v>185</v>
      </c>
      <c r="B7" s="203">
        <f>C7+D7</f>
        <v>288.75</v>
      </c>
      <c r="C7" s="203">
        <v>159</v>
      </c>
      <c r="D7" s="203">
        <v>129.75</v>
      </c>
      <c r="E7" s="202">
        <f>F7+G7</f>
        <v>206</v>
      </c>
      <c r="F7" s="202">
        <v>115</v>
      </c>
      <c r="G7" s="202">
        <v>91</v>
      </c>
      <c r="H7" s="203">
        <f>I7+J7</f>
        <v>3992157.9499999997</v>
      </c>
      <c r="I7" s="203">
        <v>1686504.92</v>
      </c>
      <c r="J7" s="203">
        <v>2305653.0299999998</v>
      </c>
      <c r="K7" s="203">
        <f>H7/E7</f>
        <v>19379.407524271843</v>
      </c>
      <c r="L7" s="203">
        <f t="shared" ref="L7:M7" si="0">I7/F7</f>
        <v>14665.260173913042</v>
      </c>
      <c r="M7" s="203">
        <f t="shared" si="0"/>
        <v>25336.846483516481</v>
      </c>
      <c r="N7" s="209"/>
    </row>
    <row r="8" spans="1:14" ht="18.75" x14ac:dyDescent="0.25">
      <c r="A8" s="224" t="s">
        <v>186</v>
      </c>
      <c r="B8" s="203">
        <f t="shared" ref="B8:B18" si="1">C8+D8</f>
        <v>288.75</v>
      </c>
      <c r="C8" s="203">
        <v>159</v>
      </c>
      <c r="D8" s="203">
        <v>129.75</v>
      </c>
      <c r="E8" s="202">
        <f t="shared" ref="E8:E18" si="2">F8+G8</f>
        <v>216</v>
      </c>
      <c r="F8" s="202">
        <v>119</v>
      </c>
      <c r="G8" s="202">
        <v>97</v>
      </c>
      <c r="H8" s="203">
        <f t="shared" ref="H8:H18" si="3">I8+J8</f>
        <v>4548915.5200000005</v>
      </c>
      <c r="I8" s="203">
        <v>1901547.61</v>
      </c>
      <c r="J8" s="203">
        <v>2647367.91</v>
      </c>
      <c r="K8" s="203">
        <f t="shared" ref="K8:K18" si="4">H8/E8</f>
        <v>21059.794074074078</v>
      </c>
      <c r="L8" s="203">
        <f t="shared" ref="L8:L18" si="5">I8/F8</f>
        <v>15979.39168067227</v>
      </c>
      <c r="M8" s="203">
        <f t="shared" ref="M8:M18" si="6">J8/G8</f>
        <v>27292.452680412374</v>
      </c>
      <c r="N8" s="209"/>
    </row>
    <row r="9" spans="1:14" ht="19.5" customHeight="1" x14ac:dyDescent="0.25">
      <c r="A9" s="224" t="s">
        <v>187</v>
      </c>
      <c r="B9" s="203">
        <f t="shared" si="1"/>
        <v>283.75</v>
      </c>
      <c r="C9" s="203">
        <v>156.5</v>
      </c>
      <c r="D9" s="203">
        <v>127.25</v>
      </c>
      <c r="E9" s="202">
        <f t="shared" si="2"/>
        <v>206</v>
      </c>
      <c r="F9" s="202">
        <v>114</v>
      </c>
      <c r="G9" s="202">
        <v>92</v>
      </c>
      <c r="H9" s="203">
        <f t="shared" si="3"/>
        <v>4171201.96</v>
      </c>
      <c r="I9" s="203">
        <v>1807685.82</v>
      </c>
      <c r="J9" s="203">
        <v>2363516.14</v>
      </c>
      <c r="K9" s="203">
        <f t="shared" si="4"/>
        <v>20248.553203883494</v>
      </c>
      <c r="L9" s="203">
        <f t="shared" si="5"/>
        <v>15856.893157894738</v>
      </c>
      <c r="M9" s="203">
        <f t="shared" si="6"/>
        <v>25690.392826086958</v>
      </c>
      <c r="N9" s="209"/>
    </row>
    <row r="10" spans="1:14" ht="1.5" hidden="1" customHeight="1" x14ac:dyDescent="0.25">
      <c r="A10" s="224" t="s">
        <v>228</v>
      </c>
      <c r="B10" s="203">
        <f t="shared" si="1"/>
        <v>0</v>
      </c>
      <c r="C10" s="203"/>
      <c r="D10" s="203"/>
      <c r="E10" s="202">
        <f t="shared" si="2"/>
        <v>0</v>
      </c>
      <c r="F10" s="202"/>
      <c r="G10" s="202"/>
      <c r="H10" s="203">
        <f t="shared" si="3"/>
        <v>0</v>
      </c>
      <c r="I10" s="203"/>
      <c r="J10" s="203"/>
      <c r="K10" s="203" t="e">
        <f t="shared" si="4"/>
        <v>#DIV/0!</v>
      </c>
      <c r="L10" s="203" t="e">
        <f t="shared" si="5"/>
        <v>#DIV/0!</v>
      </c>
      <c r="M10" s="203" t="e">
        <f t="shared" si="6"/>
        <v>#DIV/0!</v>
      </c>
      <c r="N10" s="209"/>
    </row>
    <row r="11" spans="1:14" ht="18.75" hidden="1" x14ac:dyDescent="0.25">
      <c r="A11" s="224" t="s">
        <v>229</v>
      </c>
      <c r="B11" s="203">
        <f t="shared" si="1"/>
        <v>0</v>
      </c>
      <c r="C11" s="203"/>
      <c r="D11" s="203"/>
      <c r="E11" s="202">
        <f t="shared" si="2"/>
        <v>0</v>
      </c>
      <c r="F11" s="202"/>
      <c r="G11" s="202"/>
      <c r="H11" s="203">
        <f t="shared" si="3"/>
        <v>0</v>
      </c>
      <c r="I11" s="203"/>
      <c r="J11" s="203"/>
      <c r="K11" s="203" t="e">
        <f t="shared" si="4"/>
        <v>#DIV/0!</v>
      </c>
      <c r="L11" s="203" t="e">
        <f t="shared" si="5"/>
        <v>#DIV/0!</v>
      </c>
      <c r="M11" s="203" t="e">
        <f t="shared" si="6"/>
        <v>#DIV/0!</v>
      </c>
      <c r="N11" s="209"/>
    </row>
    <row r="12" spans="1:14" ht="18.75" hidden="1" x14ac:dyDescent="0.25">
      <c r="A12" s="224" t="s">
        <v>230</v>
      </c>
      <c r="B12" s="203">
        <f t="shared" si="1"/>
        <v>0</v>
      </c>
      <c r="C12" s="203"/>
      <c r="D12" s="203"/>
      <c r="E12" s="202">
        <f t="shared" si="2"/>
        <v>0</v>
      </c>
      <c r="F12" s="202"/>
      <c r="G12" s="202"/>
      <c r="H12" s="203">
        <f t="shared" si="3"/>
        <v>0</v>
      </c>
      <c r="I12" s="203"/>
      <c r="J12" s="203"/>
      <c r="K12" s="203" t="e">
        <f t="shared" si="4"/>
        <v>#DIV/0!</v>
      </c>
      <c r="L12" s="203" t="e">
        <f t="shared" si="5"/>
        <v>#DIV/0!</v>
      </c>
      <c r="M12" s="203" t="e">
        <f t="shared" si="6"/>
        <v>#DIV/0!</v>
      </c>
      <c r="N12" s="209"/>
    </row>
    <row r="13" spans="1:14" ht="17.25" hidden="1" customHeight="1" x14ac:dyDescent="0.25">
      <c r="A13" s="224" t="s">
        <v>235</v>
      </c>
      <c r="B13" s="203">
        <f t="shared" si="1"/>
        <v>0</v>
      </c>
      <c r="C13" s="203"/>
      <c r="D13" s="203"/>
      <c r="E13" s="202">
        <f t="shared" si="2"/>
        <v>0</v>
      </c>
      <c r="F13" s="202"/>
      <c r="G13" s="202"/>
      <c r="H13" s="203">
        <f t="shared" si="3"/>
        <v>0</v>
      </c>
      <c r="I13" s="203"/>
      <c r="J13" s="203"/>
      <c r="K13" s="203" t="e">
        <f t="shared" si="4"/>
        <v>#DIV/0!</v>
      </c>
      <c r="L13" s="203" t="e">
        <f t="shared" si="5"/>
        <v>#DIV/0!</v>
      </c>
      <c r="M13" s="203" t="e">
        <f t="shared" si="6"/>
        <v>#DIV/0!</v>
      </c>
      <c r="N13" s="209"/>
    </row>
    <row r="14" spans="1:14" ht="18.75" hidden="1" x14ac:dyDescent="0.25">
      <c r="A14" s="224" t="s">
        <v>233</v>
      </c>
      <c r="B14" s="203">
        <f t="shared" si="1"/>
        <v>0</v>
      </c>
      <c r="C14" s="203"/>
      <c r="D14" s="203"/>
      <c r="E14" s="202">
        <f t="shared" si="2"/>
        <v>0</v>
      </c>
      <c r="F14" s="202"/>
      <c r="G14" s="202"/>
      <c r="H14" s="203">
        <f t="shared" si="3"/>
        <v>0</v>
      </c>
      <c r="I14" s="203"/>
      <c r="J14" s="203"/>
      <c r="K14" s="203" t="e">
        <f t="shared" si="4"/>
        <v>#DIV/0!</v>
      </c>
      <c r="L14" s="203" t="e">
        <f t="shared" si="5"/>
        <v>#DIV/0!</v>
      </c>
      <c r="M14" s="203" t="e">
        <f t="shared" si="6"/>
        <v>#DIV/0!</v>
      </c>
      <c r="N14" s="209"/>
    </row>
    <row r="15" spans="1:14" ht="18.75" hidden="1" x14ac:dyDescent="0.25">
      <c r="A15" s="224" t="s">
        <v>234</v>
      </c>
      <c r="B15" s="203">
        <f t="shared" si="1"/>
        <v>0</v>
      </c>
      <c r="C15" s="203"/>
      <c r="D15" s="203"/>
      <c r="E15" s="202">
        <f t="shared" si="2"/>
        <v>0</v>
      </c>
      <c r="F15" s="202"/>
      <c r="G15" s="202"/>
      <c r="H15" s="203">
        <f t="shared" si="3"/>
        <v>0</v>
      </c>
      <c r="I15" s="203"/>
      <c r="J15" s="203"/>
      <c r="K15" s="203" t="e">
        <f t="shared" si="4"/>
        <v>#DIV/0!</v>
      </c>
      <c r="L15" s="203" t="e">
        <f t="shared" si="5"/>
        <v>#DIV/0!</v>
      </c>
      <c r="M15" s="203" t="e">
        <f t="shared" si="6"/>
        <v>#DIV/0!</v>
      </c>
      <c r="N15" s="209"/>
    </row>
    <row r="16" spans="1:14" ht="18.75" hidden="1" x14ac:dyDescent="0.25">
      <c r="A16" s="224" t="s">
        <v>236</v>
      </c>
      <c r="B16" s="203">
        <f t="shared" si="1"/>
        <v>0</v>
      </c>
      <c r="C16" s="203"/>
      <c r="D16" s="203"/>
      <c r="E16" s="202">
        <f t="shared" si="2"/>
        <v>0</v>
      </c>
      <c r="F16" s="202"/>
      <c r="G16" s="202"/>
      <c r="H16" s="203">
        <f t="shared" si="3"/>
        <v>0</v>
      </c>
      <c r="I16" s="203"/>
      <c r="J16" s="203"/>
      <c r="K16" s="203" t="e">
        <f t="shared" si="4"/>
        <v>#DIV/0!</v>
      </c>
      <c r="L16" s="203" t="e">
        <f t="shared" si="5"/>
        <v>#DIV/0!</v>
      </c>
      <c r="M16" s="203" t="e">
        <f t="shared" si="6"/>
        <v>#DIV/0!</v>
      </c>
      <c r="N16" s="209"/>
    </row>
    <row r="17" spans="1:14" ht="18.75" hidden="1" x14ac:dyDescent="0.25">
      <c r="A17" s="224" t="s">
        <v>237</v>
      </c>
      <c r="B17" s="203">
        <f t="shared" si="1"/>
        <v>0</v>
      </c>
      <c r="C17" s="203"/>
      <c r="D17" s="203"/>
      <c r="E17" s="202">
        <f t="shared" si="2"/>
        <v>0</v>
      </c>
      <c r="F17" s="202"/>
      <c r="G17" s="202"/>
      <c r="H17" s="203">
        <f t="shared" si="3"/>
        <v>0</v>
      </c>
      <c r="I17" s="203"/>
      <c r="J17" s="203"/>
      <c r="K17" s="203" t="e">
        <f t="shared" si="4"/>
        <v>#DIV/0!</v>
      </c>
      <c r="L17" s="203" t="e">
        <f t="shared" si="5"/>
        <v>#DIV/0!</v>
      </c>
      <c r="M17" s="203" t="e">
        <f t="shared" si="6"/>
        <v>#DIV/0!</v>
      </c>
      <c r="N17" s="209"/>
    </row>
    <row r="18" spans="1:14" ht="18.75" hidden="1" x14ac:dyDescent="0.25">
      <c r="A18" s="224" t="s">
        <v>238</v>
      </c>
      <c r="B18" s="203">
        <f t="shared" si="1"/>
        <v>0</v>
      </c>
      <c r="C18" s="203"/>
      <c r="D18" s="203"/>
      <c r="E18" s="202">
        <f t="shared" si="2"/>
        <v>0</v>
      </c>
      <c r="F18" s="202"/>
      <c r="G18" s="202"/>
      <c r="H18" s="203">
        <f t="shared" si="3"/>
        <v>0</v>
      </c>
      <c r="I18" s="203"/>
      <c r="J18" s="203"/>
      <c r="K18" s="203" t="e">
        <f t="shared" si="4"/>
        <v>#DIV/0!</v>
      </c>
      <c r="L18" s="203" t="e">
        <f t="shared" si="5"/>
        <v>#DIV/0!</v>
      </c>
      <c r="M18" s="203" t="e">
        <f t="shared" si="6"/>
        <v>#DIV/0!</v>
      </c>
      <c r="N18" s="209"/>
    </row>
    <row r="19" spans="1:14" ht="18.75" x14ac:dyDescent="0.25">
      <c r="A19" s="213"/>
      <c r="B19" s="214"/>
      <c r="C19" s="216"/>
      <c r="D19" s="216"/>
      <c r="E19" s="233"/>
      <c r="F19" s="234"/>
      <c r="G19" s="234"/>
      <c r="H19" s="235"/>
      <c r="I19" s="236"/>
      <c r="J19" s="236"/>
      <c r="K19" s="236"/>
      <c r="L19" s="236"/>
      <c r="M19" s="236"/>
      <c r="N19" s="209"/>
    </row>
    <row r="20" spans="1:14" ht="18.75" x14ac:dyDescent="0.25">
      <c r="A20" s="213"/>
      <c r="B20" s="214"/>
      <c r="C20" s="216"/>
      <c r="D20" s="216"/>
      <c r="E20" s="215"/>
      <c r="F20" s="215"/>
      <c r="G20" s="215"/>
      <c r="H20" s="216"/>
      <c r="I20" s="214"/>
      <c r="J20" s="214"/>
      <c r="K20" s="214"/>
      <c r="L20" s="214"/>
      <c r="M20" s="214"/>
      <c r="N20" s="209"/>
    </row>
    <row r="21" spans="1:14" ht="18.75" x14ac:dyDescent="0.25">
      <c r="A21" s="306" t="s">
        <v>177</v>
      </c>
      <c r="B21" s="306"/>
      <c r="C21" s="158"/>
      <c r="D21" s="169"/>
      <c r="E21" s="307" t="s">
        <v>227</v>
      </c>
      <c r="F21" s="308"/>
      <c r="G21" s="164"/>
      <c r="H21" s="164"/>
      <c r="I21" s="122"/>
      <c r="J21" s="122"/>
      <c r="K21" s="122"/>
      <c r="L21" s="122"/>
      <c r="M21" s="122"/>
      <c r="N21" s="122"/>
    </row>
    <row r="22" spans="1:14" ht="18.75" x14ac:dyDescent="0.25">
      <c r="A22" s="159"/>
      <c r="B22" s="159"/>
      <c r="C22" s="159"/>
      <c r="D22" s="169"/>
      <c r="E22" s="170"/>
      <c r="F22" s="170"/>
      <c r="G22" s="159"/>
      <c r="H22" s="159"/>
      <c r="I22" s="122"/>
      <c r="J22" s="122"/>
      <c r="K22" s="122"/>
      <c r="L22" s="122"/>
      <c r="M22" s="122"/>
      <c r="N22" s="122"/>
    </row>
    <row r="23" spans="1:14" ht="18.75" x14ac:dyDescent="0.25">
      <c r="A23" s="306" t="s">
        <v>116</v>
      </c>
      <c r="B23" s="306"/>
      <c r="C23" s="158"/>
      <c r="D23" s="169"/>
      <c r="E23" s="307" t="s">
        <v>221</v>
      </c>
      <c r="F23" s="308"/>
      <c r="G23" s="159"/>
      <c r="H23" s="159"/>
      <c r="I23" s="122"/>
      <c r="J23" s="122"/>
      <c r="K23" s="122"/>
      <c r="L23" s="122"/>
      <c r="M23" s="122"/>
      <c r="N23" s="122"/>
    </row>
    <row r="24" spans="1:14" ht="18.75" x14ac:dyDescent="0.25">
      <c r="A24" s="159"/>
      <c r="B24" s="159"/>
      <c r="C24" s="159"/>
      <c r="D24" s="159"/>
      <c r="E24" s="159"/>
      <c r="F24" s="159"/>
      <c r="G24" s="159"/>
      <c r="H24" s="159"/>
      <c r="I24" s="122"/>
      <c r="J24" s="122"/>
      <c r="K24" s="122"/>
      <c r="L24" s="122"/>
      <c r="M24" s="122"/>
      <c r="N24" s="122"/>
    </row>
    <row r="25" spans="1:14" ht="18.75" x14ac:dyDescent="0.25">
      <c r="A25" s="159"/>
      <c r="B25" s="159"/>
      <c r="C25" s="159"/>
      <c r="D25" s="159"/>
      <c r="E25" s="159"/>
      <c r="F25" s="159"/>
      <c r="G25" s="159"/>
      <c r="H25" s="159"/>
      <c r="I25" s="122"/>
      <c r="J25" s="122"/>
      <c r="K25" s="122"/>
      <c r="L25" s="122"/>
      <c r="M25" s="122"/>
      <c r="N25" s="122"/>
    </row>
    <row r="26" spans="1:14" ht="18.75" x14ac:dyDescent="0.25">
      <c r="A26" s="122"/>
      <c r="B26" s="122"/>
      <c r="C26" s="122"/>
      <c r="D26" s="122"/>
      <c r="E26" s="122"/>
      <c r="F26" s="122"/>
      <c r="G26" s="122"/>
      <c r="H26" s="122"/>
      <c r="I26" s="122"/>
      <c r="J26" s="122"/>
      <c r="K26" s="122"/>
      <c r="L26" s="122"/>
      <c r="M26" s="122"/>
      <c r="N26" s="122"/>
    </row>
    <row r="27" spans="1:14" ht="18.75" x14ac:dyDescent="0.25">
      <c r="A27" s="122"/>
      <c r="B27" s="122"/>
      <c r="C27" s="122"/>
      <c r="D27" s="122"/>
      <c r="E27" s="122"/>
      <c r="F27" s="122"/>
      <c r="G27" s="122"/>
      <c r="H27" s="122"/>
      <c r="I27" s="122"/>
      <c r="J27" s="122"/>
      <c r="K27" s="122"/>
      <c r="L27" s="122"/>
      <c r="M27" s="122"/>
      <c r="N27" s="122"/>
    </row>
    <row r="28" spans="1:14" ht="18.75" x14ac:dyDescent="0.25">
      <c r="A28" s="122"/>
      <c r="B28" s="122"/>
      <c r="C28" s="122"/>
      <c r="D28" s="122"/>
      <c r="E28" s="122"/>
      <c r="F28" s="122"/>
      <c r="G28" s="122"/>
      <c r="H28" s="122"/>
      <c r="I28" s="122"/>
      <c r="J28" s="122"/>
      <c r="K28" s="122"/>
      <c r="L28" s="122"/>
      <c r="M28" s="122"/>
      <c r="N28" s="122"/>
    </row>
    <row r="29" spans="1:14" ht="18.75" x14ac:dyDescent="0.25">
      <c r="A29" s="122"/>
      <c r="B29" s="122"/>
      <c r="C29" s="122"/>
      <c r="D29" s="122"/>
      <c r="E29" s="122"/>
      <c r="F29" s="122"/>
      <c r="G29" s="122"/>
      <c r="H29" s="122"/>
      <c r="I29" s="122"/>
      <c r="J29" s="122"/>
      <c r="K29" s="122"/>
      <c r="L29" s="122"/>
      <c r="M29" s="122"/>
      <c r="N29" s="122"/>
    </row>
    <row r="30" spans="1:14" ht="18.75" x14ac:dyDescent="0.25">
      <c r="A30" s="122"/>
      <c r="B30" s="122"/>
      <c r="C30" s="122"/>
      <c r="D30" s="122"/>
      <c r="E30" s="122"/>
      <c r="F30" s="122"/>
      <c r="G30" s="122"/>
      <c r="H30" s="122"/>
      <c r="I30" s="122"/>
      <c r="J30" s="122"/>
      <c r="K30" s="122"/>
      <c r="L30" s="122"/>
      <c r="M30" s="122"/>
      <c r="N30" s="122"/>
    </row>
    <row r="31" spans="1:14" ht="18.75" x14ac:dyDescent="0.25">
      <c r="A31" s="122"/>
      <c r="B31" s="122"/>
      <c r="C31" s="122"/>
      <c r="D31" s="122"/>
      <c r="E31" s="122"/>
      <c r="F31" s="122"/>
      <c r="G31" s="122"/>
      <c r="H31" s="122"/>
      <c r="I31" s="122"/>
      <c r="J31" s="122"/>
      <c r="K31" s="122"/>
      <c r="L31" s="122"/>
      <c r="M31" s="122"/>
      <c r="N31" s="122"/>
    </row>
    <row r="32" spans="1:14" ht="18.75" x14ac:dyDescent="0.25">
      <c r="A32" s="122"/>
      <c r="B32" s="122"/>
      <c r="C32" s="122"/>
      <c r="D32" s="122"/>
      <c r="E32" s="122"/>
      <c r="F32" s="122"/>
      <c r="G32" s="122"/>
      <c r="H32" s="122"/>
      <c r="I32" s="122"/>
      <c r="J32" s="122"/>
      <c r="K32" s="122"/>
      <c r="L32" s="122"/>
      <c r="M32" s="122"/>
      <c r="N32" s="122"/>
    </row>
    <row r="33" spans="1:14" ht="18.75" x14ac:dyDescent="0.25">
      <c r="A33" s="122"/>
      <c r="B33" s="122"/>
      <c r="C33" s="122"/>
      <c r="D33" s="122"/>
      <c r="E33" s="122"/>
      <c r="F33" s="122"/>
      <c r="G33" s="122"/>
      <c r="H33" s="122"/>
      <c r="I33" s="122"/>
      <c r="J33" s="122"/>
      <c r="K33" s="122"/>
      <c r="L33" s="122"/>
      <c r="M33" s="122"/>
      <c r="N33" s="122"/>
    </row>
  </sheetData>
  <mergeCells count="21">
    <mergeCell ref="I5:J5"/>
    <mergeCell ref="K5:K6"/>
    <mergeCell ref="L5:L6"/>
    <mergeCell ref="M5:M6"/>
    <mergeCell ref="A1:K1"/>
    <mergeCell ref="A3:K3"/>
    <mergeCell ref="A4:A6"/>
    <mergeCell ref="B4:D4"/>
    <mergeCell ref="E4:G4"/>
    <mergeCell ref="H4:J4"/>
    <mergeCell ref="K4:M4"/>
    <mergeCell ref="B5:B6"/>
    <mergeCell ref="C5:D5"/>
    <mergeCell ref="E5:E6"/>
    <mergeCell ref="A2:M2"/>
    <mergeCell ref="A21:B21"/>
    <mergeCell ref="A23:B23"/>
    <mergeCell ref="E23:F23"/>
    <mergeCell ref="F5:G5"/>
    <mergeCell ref="H5:H6"/>
    <mergeCell ref="E21:F21"/>
  </mergeCells>
  <pageMargins left="0.31496062992125984" right="0.31496062992125984" top="0.55118110236220474" bottom="0.35433070866141736"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7</vt:i4>
      </vt:variant>
    </vt:vector>
  </HeadingPairs>
  <TitlesOfParts>
    <vt:vector size="19" baseType="lpstr">
      <vt:lpstr>Додаток 2 Фін.звіт</vt:lpstr>
      <vt:lpstr>Таблиця 1 рядок 1121-МБ+БОА</vt:lpstr>
      <vt:lpstr>Таблиця 2 рядок 1123 Гранд+к+%</vt:lpstr>
      <vt:lpstr>Таблиця 3 рядок 1133-%, бр,виб</vt:lpstr>
      <vt:lpstr>Таблиця 4 рядок 1210 Опер вит</vt:lpstr>
      <vt:lpstr>Таблиця 5 рядок 1215 Інші ОВ</vt:lpstr>
      <vt:lpstr>Таблиця 6 рядок 3060</vt:lpstr>
      <vt:lpstr>Таблиця 7 рядок 5013 МБ -ПВ</vt:lpstr>
      <vt:lpstr>Таблиця 8 рядок 6000-КАПИ</vt:lpstr>
      <vt:lpstr>Таблиця 9 рядок 6020 Осн зас</vt:lpstr>
      <vt:lpstr>Таблиця 10 рядки 6050,6060</vt:lpstr>
      <vt:lpstr>Довідка про зп мед персоналу</vt:lpstr>
      <vt:lpstr>'Довідка про зп мед персоналу'!Область_печати</vt:lpstr>
      <vt:lpstr>'Додаток 2 Фін.звіт'!Область_печати</vt:lpstr>
      <vt:lpstr>'Таблиця 1 рядок 1121-МБ+БОА'!Область_печати</vt:lpstr>
      <vt:lpstr>'Таблиця 2 рядок 1123 Гранд+к+%'!Область_печати</vt:lpstr>
      <vt:lpstr>'Таблиця 5 рядок 1215 Інші ОВ'!Область_печати</vt:lpstr>
      <vt:lpstr>'Таблиця 8 рядок 6000-КАПИ'!Область_печати</vt:lpstr>
      <vt:lpstr>'Таблиця 9 рядок 6020 Осн зас'!Область_печати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2024-04-26T10:37:38Z</cp:lastPrinted>
  <dcterms:created xsi:type="dcterms:W3CDTF">2020-10-01T06:06:44Z</dcterms:created>
  <dcterms:modified xsi:type="dcterms:W3CDTF">2024-05-13T10:11:47Z</dcterms:modified>
</cp:coreProperties>
</file>