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95"/>
  </bookViews>
  <sheets>
    <sheet name="Додаток 2 Фін.звіт" sheetId="1" r:id="rId1"/>
    <sheet name="Рядок 1123 Звіт (ціль.фін.інші)" sheetId="2" r:id="rId2"/>
    <sheet name="Рядок 1200 Звіт (витрати)" sheetId="4" r:id="rId3"/>
    <sheet name="Рядок 5000 Звіт(кап.інвест.)" sheetId="3" r:id="rId4"/>
  </sheets>
  <definedNames>
    <definedName name="_xlnm.Print_Titles" localSheetId="0">'Додаток 2 Фін.звіт'!$9:$10</definedName>
    <definedName name="_xlnm.Print_Area" localSheetId="0">'Додаток 2 Фін.звіт'!$A$1:$F$100</definedName>
    <definedName name="_xlnm.Print_Area" localSheetId="1">'Рядок 1123 Звіт (ціль.фін.інші)'!$A$1:$C$24</definedName>
    <definedName name="_xlnm.Print_Area" localSheetId="2">'Рядок 1200 Звіт (витрати)'!$A$1:$N$23</definedName>
    <definedName name="_xlnm.Print_Area" localSheetId="3">'Рядок 5000 Звіт(кап.інвест.)'!$B$1:$N$16</definedName>
  </definedNames>
  <calcPr calcId="144525"/>
</workbook>
</file>

<file path=xl/calcChain.xml><?xml version="1.0" encoding="utf-8"?>
<calcChain xmlns="http://schemas.openxmlformats.org/spreadsheetml/2006/main">
  <c r="D95" i="1" l="1"/>
  <c r="D94" i="1"/>
  <c r="D93" i="1"/>
  <c r="D92" i="1"/>
  <c r="D91" i="1"/>
  <c r="D90" i="1"/>
  <c r="C95" i="1"/>
  <c r="C94" i="1"/>
  <c r="C93" i="1"/>
  <c r="C92" i="1"/>
  <c r="C91" i="1"/>
  <c r="C90" i="1"/>
  <c r="D17" i="2" l="1"/>
  <c r="D19" i="2"/>
  <c r="D15" i="2"/>
  <c r="D14" i="2"/>
  <c r="D13" i="2"/>
  <c r="D12" i="2" l="1"/>
  <c r="L13" i="3" l="1"/>
  <c r="K13" i="3"/>
  <c r="J13" i="3"/>
  <c r="I13" i="3"/>
  <c r="H13" i="3"/>
  <c r="G13" i="3"/>
  <c r="F13" i="3"/>
  <c r="E13" i="3"/>
  <c r="D13" i="3"/>
  <c r="C13" i="3"/>
  <c r="N12" i="3"/>
  <c r="D68" i="1" s="1"/>
  <c r="M12" i="3"/>
  <c r="N11" i="3"/>
  <c r="D67" i="1" s="1"/>
  <c r="M11" i="3"/>
  <c r="C67" i="1" s="1"/>
  <c r="N10" i="3"/>
  <c r="D66" i="1" s="1"/>
  <c r="M10" i="3"/>
  <c r="C66" i="1" s="1"/>
  <c r="N9" i="3"/>
  <c r="D65" i="1" s="1"/>
  <c r="M9" i="3"/>
  <c r="N8" i="3"/>
  <c r="D64" i="1" s="1"/>
  <c r="M8" i="3"/>
  <c r="N7" i="3"/>
  <c r="D63" i="1" s="1"/>
  <c r="M7" i="3"/>
  <c r="C63" i="1" s="1"/>
  <c r="N19" i="4"/>
  <c r="M19" i="4"/>
  <c r="N18" i="4"/>
  <c r="M18" i="4"/>
  <c r="N17" i="4"/>
  <c r="D40" i="1" s="1"/>
  <c r="M17" i="4"/>
  <c r="N16" i="4"/>
  <c r="M16" i="4"/>
  <c r="N15" i="4"/>
  <c r="D38" i="1" s="1"/>
  <c r="M15" i="4"/>
  <c r="N13" i="4"/>
  <c r="D36" i="1" s="1"/>
  <c r="M13" i="4"/>
  <c r="N12" i="4"/>
  <c r="D35" i="1" s="1"/>
  <c r="M12" i="4"/>
  <c r="N11" i="4"/>
  <c r="D34" i="1" s="1"/>
  <c r="M11" i="4"/>
  <c r="N10" i="4"/>
  <c r="D33" i="1" s="1"/>
  <c r="M10" i="4"/>
  <c r="N9" i="4"/>
  <c r="D32" i="1" s="1"/>
  <c r="M9" i="4"/>
  <c r="N8" i="4"/>
  <c r="D31" i="1" s="1"/>
  <c r="M8" i="4"/>
  <c r="L7" i="4"/>
  <c r="K7" i="4"/>
  <c r="J7" i="4"/>
  <c r="I7" i="4"/>
  <c r="H7" i="4"/>
  <c r="G7" i="4"/>
  <c r="F7" i="4"/>
  <c r="E7" i="4"/>
  <c r="D7" i="4"/>
  <c r="C7" i="4"/>
  <c r="C20" i="2"/>
  <c r="D20" i="1" s="1"/>
  <c r="D17" i="1" s="1"/>
  <c r="B20" i="2"/>
  <c r="C17" i="1" s="1"/>
  <c r="D18" i="2"/>
  <c r="D16" i="2"/>
  <c r="D11" i="2"/>
  <c r="D10" i="2"/>
  <c r="D9" i="2"/>
  <c r="D8" i="2"/>
  <c r="F88" i="1"/>
  <c r="E88" i="1"/>
  <c r="F87" i="1"/>
  <c r="E87" i="1"/>
  <c r="F86" i="1"/>
  <c r="E86" i="1"/>
  <c r="F85" i="1"/>
  <c r="E85" i="1"/>
  <c r="F84" i="1"/>
  <c r="E84" i="1"/>
  <c r="F83" i="1"/>
  <c r="E83" i="1"/>
  <c r="D82" i="1"/>
  <c r="C82" i="1"/>
  <c r="F81" i="1"/>
  <c r="E81" i="1"/>
  <c r="F80" i="1"/>
  <c r="E80" i="1"/>
  <c r="F79" i="1"/>
  <c r="E79" i="1"/>
  <c r="F78" i="1"/>
  <c r="E78" i="1"/>
  <c r="F77" i="1"/>
  <c r="E77" i="1"/>
  <c r="F76" i="1"/>
  <c r="E76" i="1"/>
  <c r="D75" i="1"/>
  <c r="C75" i="1"/>
  <c r="F73" i="1"/>
  <c r="E73" i="1"/>
  <c r="F69" i="1"/>
  <c r="E69" i="1"/>
  <c r="F61" i="1"/>
  <c r="E61" i="1"/>
  <c r="F60" i="1"/>
  <c r="E60" i="1"/>
  <c r="E58" i="1"/>
  <c r="F57" i="1"/>
  <c r="E57" i="1"/>
  <c r="F56" i="1"/>
  <c r="E56" i="1"/>
  <c r="F55" i="1"/>
  <c r="E55" i="1"/>
  <c r="F54" i="1"/>
  <c r="E54" i="1"/>
  <c r="F53" i="1"/>
  <c r="E53" i="1"/>
  <c r="D52" i="1"/>
  <c r="C52" i="1"/>
  <c r="E49" i="1"/>
  <c r="E48" i="1"/>
  <c r="E47" i="1"/>
  <c r="F46" i="1"/>
  <c r="E46" i="1"/>
  <c r="F43" i="1"/>
  <c r="E43" i="1"/>
  <c r="D42" i="1"/>
  <c r="D41" i="1"/>
  <c r="D39" i="1"/>
  <c r="D37" i="1"/>
  <c r="E37" i="1" s="1"/>
  <c r="F29" i="1"/>
  <c r="E29" i="1"/>
  <c r="E28" i="1"/>
  <c r="E27" i="1"/>
  <c r="F26" i="1"/>
  <c r="E26" i="1"/>
  <c r="F25" i="1"/>
  <c r="E25" i="1"/>
  <c r="F24" i="1"/>
  <c r="E24" i="1"/>
  <c r="F23" i="1"/>
  <c r="E23" i="1"/>
  <c r="F22" i="1"/>
  <c r="E22" i="1"/>
  <c r="D21" i="1"/>
  <c r="C21" i="1"/>
  <c r="F19" i="1"/>
  <c r="E19" i="1"/>
  <c r="F18" i="1"/>
  <c r="E18" i="1"/>
  <c r="E16" i="1"/>
  <c r="F15" i="1"/>
  <c r="E15" i="1"/>
  <c r="F14" i="1"/>
  <c r="E14" i="1"/>
  <c r="D13" i="1"/>
  <c r="C13" i="1"/>
  <c r="D89" i="1" l="1"/>
  <c r="C89" i="1"/>
  <c r="E75" i="1"/>
  <c r="F13" i="1"/>
  <c r="E67" i="1"/>
  <c r="E66" i="1"/>
  <c r="E63" i="1"/>
  <c r="E95" i="1"/>
  <c r="E94" i="1"/>
  <c r="E93" i="1"/>
  <c r="E92" i="1"/>
  <c r="E91" i="1"/>
  <c r="E82" i="1"/>
  <c r="E90" i="1"/>
  <c r="E52" i="1"/>
  <c r="F21" i="1"/>
  <c r="E13" i="1"/>
  <c r="C12" i="1"/>
  <c r="F17" i="1"/>
  <c r="D20" i="2"/>
  <c r="F20" i="1"/>
  <c r="E65" i="1"/>
  <c r="C62" i="1"/>
  <c r="C72" i="1" s="1"/>
  <c r="E64" i="1"/>
  <c r="M13" i="3"/>
  <c r="M7" i="4"/>
  <c r="N7" i="4"/>
  <c r="F38" i="1"/>
  <c r="F40" i="1"/>
  <c r="F42" i="1"/>
  <c r="D30" i="1"/>
  <c r="F41" i="1"/>
  <c r="F39" i="1"/>
  <c r="F36" i="1"/>
  <c r="F35" i="1"/>
  <c r="F34" i="1"/>
  <c r="F33" i="1"/>
  <c r="C30" i="1"/>
  <c r="F32" i="1"/>
  <c r="F31" i="1"/>
  <c r="D12" i="1"/>
  <c r="E68" i="1"/>
  <c r="D62" i="1"/>
  <c r="D72" i="1" s="1"/>
  <c r="N13" i="3"/>
  <c r="E17" i="1"/>
  <c r="E20" i="1"/>
  <c r="E21" i="1"/>
  <c r="E31" i="1"/>
  <c r="E32" i="1"/>
  <c r="E33" i="1"/>
  <c r="E34" i="1"/>
  <c r="E35" i="1"/>
  <c r="E36" i="1"/>
  <c r="E38" i="1"/>
  <c r="E39" i="1"/>
  <c r="E40" i="1"/>
  <c r="E41" i="1"/>
  <c r="E42" i="1"/>
  <c r="F52" i="1"/>
  <c r="F64" i="1"/>
  <c r="F65" i="1"/>
  <c r="F68" i="1"/>
  <c r="F75" i="1"/>
  <c r="F82" i="1"/>
  <c r="F90" i="1"/>
  <c r="F91" i="1"/>
  <c r="F92" i="1"/>
  <c r="F93" i="1"/>
  <c r="F94" i="1"/>
  <c r="F95" i="1"/>
  <c r="E12" i="1" l="1"/>
  <c r="C44" i="1"/>
  <c r="C71" i="1" s="1"/>
  <c r="F12" i="1"/>
  <c r="F62" i="1"/>
  <c r="E62" i="1"/>
  <c r="D44" i="1"/>
  <c r="D50" i="1" s="1"/>
  <c r="F30" i="1"/>
  <c r="E30" i="1"/>
  <c r="E72" i="1"/>
  <c r="F72" i="1"/>
  <c r="E89" i="1"/>
  <c r="F89" i="1"/>
  <c r="C50" i="1" l="1"/>
  <c r="F50" i="1" s="1"/>
  <c r="E44" i="1"/>
  <c r="F44" i="1"/>
  <c r="D71" i="1"/>
  <c r="E71" i="1" s="1"/>
  <c r="F71" i="1" l="1"/>
  <c r="E50" i="1"/>
</calcChain>
</file>

<file path=xl/sharedStrings.xml><?xml version="1.0" encoding="utf-8"?>
<sst xmlns="http://schemas.openxmlformats.org/spreadsheetml/2006/main" count="226" uniqueCount="143">
  <si>
    <t>Додаток 2</t>
  </si>
  <si>
    <t>до Порядку складання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</si>
  <si>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ЗВІТ ПРО ВИКОНАННЯ ФІНАНСОВОГО ПЛАНУ</t>
  </si>
  <si>
    <t xml:space="preserve">Комунального некомерційного підприємства "Центр первинної медико - санітарної допомоги №2" </t>
  </si>
  <si>
    <t>(назва підприємства)</t>
  </si>
  <si>
    <t>тис.грн.</t>
  </si>
  <si>
    <t>Показники</t>
  </si>
  <si>
    <t>план</t>
  </si>
  <si>
    <t>факт</t>
  </si>
  <si>
    <t>відхи-лення, +/-</t>
  </si>
  <si>
    <t>% викона-ння плану</t>
  </si>
  <si>
    <t>1 </t>
  </si>
  <si>
    <t>2 </t>
  </si>
  <si>
    <t>I. ФОРМУВАННЯ ФІНАНСОВИХ РЕЗУЛЬТАТІВ</t>
  </si>
  <si>
    <t>ДОХІД, всього</t>
  </si>
  <si>
    <t>Дохід (виручка) від реалізації продукції (товарів, робіт, послуг)</t>
  </si>
  <si>
    <t>1110</t>
  </si>
  <si>
    <t xml:space="preserve">   Доходи надавача послуг за програмою медичних гарантій від НСЗУ</t>
  </si>
  <si>
    <t>1111</t>
  </si>
  <si>
    <t xml:space="preserve">   Доходи від надання платних медичних послуг</t>
  </si>
  <si>
    <t>1112</t>
  </si>
  <si>
    <t xml:space="preserve">   Доходи від надання медичних послуг за рахунок страхових виплат</t>
  </si>
  <si>
    <t>1113</t>
  </si>
  <si>
    <t>Доходи за програмами цільового фінансування</t>
  </si>
  <si>
    <t>1120</t>
  </si>
  <si>
    <t xml:space="preserve">   Компенсація вартості комунальних послуг та енергоносіїв</t>
  </si>
  <si>
    <t>1121</t>
  </si>
  <si>
    <t>местний комунальні послуги</t>
  </si>
  <si>
    <t xml:space="preserve">   Капітальні інвестиції</t>
  </si>
  <si>
    <t>1122</t>
  </si>
  <si>
    <t xml:space="preserve">   Інше (розшифрувати)</t>
  </si>
  <si>
    <t>Інші доходи</t>
  </si>
  <si>
    <t xml:space="preserve">   Дохід від надання немедичних послуг</t>
  </si>
  <si>
    <t xml:space="preserve">   Дохід від надання майна в оренду</t>
  </si>
  <si>
    <t xml:space="preserve">оренда +комунальні </t>
  </si>
  <si>
    <t xml:space="preserve">   Благодійні внески, гранти та дарунки (в грошовій формі)</t>
  </si>
  <si>
    <t xml:space="preserve">   Кошти, що отримуються підприємством на окремі доручення</t>
  </si>
  <si>
    <t>інтерни</t>
  </si>
  <si>
    <t xml:space="preserve">   Безоплатне отримання активів</t>
  </si>
  <si>
    <t>дохід  від списання централізовані +благодійка+б/л</t>
  </si>
  <si>
    <t xml:space="preserve">   Дохід від реалізації активів </t>
  </si>
  <si>
    <t xml:space="preserve">   Відсотки по депозитах</t>
  </si>
  <si>
    <t xml:space="preserve">   Інші (розшифрувати)</t>
  </si>
  <si>
    <t>%+безоплатно передані по МБ</t>
  </si>
  <si>
    <r>
      <rPr>
        <b/>
        <sz val="12"/>
        <rFont val="Times New Roman"/>
        <charset val="204"/>
      </rPr>
      <t xml:space="preserve">ВИТРАТИ, всього (без амортизації), у томц числі: </t>
    </r>
    <r>
      <rPr>
        <sz val="12"/>
        <rFont val="Times New Roman"/>
        <charset val="204"/>
      </rPr>
      <t>(розшифрувати)</t>
    </r>
  </si>
  <si>
    <t xml:space="preserve">  Оплата праці</t>
  </si>
  <si>
    <t xml:space="preserve">  Нарахування на оплату праці</t>
  </si>
  <si>
    <t xml:space="preserve">  Предмети, матеріали та інвентар</t>
  </si>
  <si>
    <t xml:space="preserve">  Медикаменти та перев'язувальні матеріали</t>
  </si>
  <si>
    <t xml:space="preserve">  Продукти харчування</t>
  </si>
  <si>
    <t xml:space="preserve">  Оплата інших послуг (крім комунальних)</t>
  </si>
  <si>
    <t xml:space="preserve">  Видатки на відрядження</t>
  </si>
  <si>
    <t xml:space="preserve">  Оплата комунальних послуг та енергоносіїв</t>
  </si>
  <si>
    <t xml:space="preserve">  Окремі заходи з реалізації державних (регіональних) програм, не віднесені до заходів розвитку </t>
  </si>
  <si>
    <t xml:space="preserve">  Виплата пенсій і допомоги</t>
  </si>
  <si>
    <t xml:space="preserve">  Інші виплати населенню</t>
  </si>
  <si>
    <t>імуносупресори</t>
  </si>
  <si>
    <t xml:space="preserve">  Інші  витрати</t>
  </si>
  <si>
    <t>Амортизація</t>
  </si>
  <si>
    <t>ФІНАНСОВИЙ РЕЗУЛЬТАТ</t>
  </si>
  <si>
    <t>ІІ. РОЗПОДІЛ  ПРИБУТКУ</t>
  </si>
  <si>
    <t xml:space="preserve">  Залишок нерозподіленого прибутку (непокритого збитку) на початок звітного періоду</t>
  </si>
  <si>
    <t xml:space="preserve">   Розвиток виробництва</t>
  </si>
  <si>
    <t xml:space="preserve">   Резервний фонд</t>
  </si>
  <si>
    <t xml:space="preserve">   Інші цілі (розшифрувати)</t>
  </si>
  <si>
    <t xml:space="preserve"> Залишок нерозподіленого прибутку (непокритого збитку) на кінець звітного періоду</t>
  </si>
  <si>
    <t>ІІІ. РОЗРАХУНКИ З БЮДЖЕТОМ</t>
  </si>
  <si>
    <t>Податки, збори та платежі до бюджету всього, у тому числі:</t>
  </si>
  <si>
    <t xml:space="preserve">   податок на додану вартість</t>
  </si>
  <si>
    <t xml:space="preserve">   військовий збір</t>
  </si>
  <si>
    <t xml:space="preserve">   плата за землю</t>
  </si>
  <si>
    <t xml:space="preserve">   податок на дохід фізичних осіб</t>
  </si>
  <si>
    <t xml:space="preserve">   єдиний внесок на загальнообов'язкове державне соціальне страхування               </t>
  </si>
  <si>
    <t xml:space="preserve">   інші (розшифрувати)</t>
  </si>
  <si>
    <t>ІV. РУХ ГРОШОВИХ КОШТІВ</t>
  </si>
  <si>
    <t xml:space="preserve">   Залишок коштів на початок періоду</t>
  </si>
  <si>
    <t xml:space="preserve">   Залишок коштів на кінець періоду</t>
  </si>
  <si>
    <r>
      <rPr>
        <b/>
        <sz val="12"/>
        <rFont val="Times New Roman"/>
        <charset val="204"/>
      </rPr>
      <t xml:space="preserve">V. Капітальні інвестиції всього, в тому числі:         </t>
    </r>
    <r>
      <rPr>
        <sz val="12"/>
        <rFont val="Times New Roman"/>
        <charset val="204"/>
      </rPr>
      <t xml:space="preserve">   (розшифрувати)</t>
    </r>
  </si>
  <si>
    <t xml:space="preserve">   капітальне будівництво</t>
  </si>
  <si>
    <t xml:space="preserve">   придбання (виготовлення) основних засобів</t>
  </si>
  <si>
    <t xml:space="preserve">   придбання (виготовлення) інших необоротних матеріальних активів</t>
  </si>
  <si>
    <t xml:space="preserve">   придбання (створення) нематеріальних активів</t>
  </si>
  <si>
    <t xml:space="preserve">  модернізація, модифікація (добудова, дообладнання, реконструкція) основних засобів</t>
  </si>
  <si>
    <t xml:space="preserve">    капітальний ремонт</t>
  </si>
  <si>
    <t>Залишкова вартість основних засобів (на кінець періоду)</t>
  </si>
  <si>
    <t>VІ.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</si>
  <si>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послуг)х 100, %</t>
  </si>
  <si>
    <t xml:space="preserve">   Коефіцієнт відношення капітальних інвестицій до амортизації</t>
  </si>
  <si>
    <t xml:space="preserve">   Коефіцієнт зносу основних засобів</t>
  </si>
  <si>
    <t>відношення суми зносу основних засобів до балансової вартості основних засобів</t>
  </si>
  <si>
    <t>VІІ. ДАНІ ПРО ПЕРСОНАЛ ТА ОПЛАТУ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</si>
  <si>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</si>
  <si>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Директор</t>
  </si>
  <si>
    <t xml:space="preserve">   Лікарі</t>
  </si>
  <si>
    <t xml:space="preserve">   Фахівці з базовою та неповною вищою медичною освітою</t>
  </si>
  <si>
    <t xml:space="preserve">   Молодший медичний персонал</t>
  </si>
  <si>
    <t xml:space="preserve">   Спеціалісти  (немедики)</t>
  </si>
  <si>
    <t xml:space="preserve">   Інший персонал</t>
  </si>
  <si>
    <t>Фонд оплати праці, у т.ч.:</t>
  </si>
  <si>
    <t>Середньомісячні витрати на оплату праці одного працівника, у т.ч.:</t>
  </si>
  <si>
    <t>в формулі необхідно змінювати кількість місяців відповідно до звітного періоду</t>
  </si>
  <si>
    <t>Керівник підприємства</t>
  </si>
  <si>
    <t>Стецюк Л.І.</t>
  </si>
  <si>
    <t>(підпис)</t>
  </si>
  <si>
    <t>(П.І.Б.)</t>
  </si>
  <si>
    <t>Головний бухгалтер</t>
  </si>
  <si>
    <t>Сарана О.О.</t>
  </si>
  <si>
    <t xml:space="preserve">Найменування </t>
  </si>
  <si>
    <t>Оплата праці</t>
  </si>
  <si>
    <t>Нарахування на оплату праці</t>
  </si>
  <si>
    <t>туберкулін</t>
  </si>
  <si>
    <t>Відшкодування оплати праці лікарям -інтернам першого року навчання (дердавний бюджет)</t>
  </si>
  <si>
    <t>Нарахування на  оплату праці лікарям -інтернам першого року навчання (дердавний бюджет)</t>
  </si>
  <si>
    <t>Всього</t>
  </si>
  <si>
    <t xml:space="preserve">Головний бухгалтер  </t>
  </si>
  <si>
    <t xml:space="preserve"> (П.І.Б.)</t>
  </si>
  <si>
    <t xml:space="preserve">КНП "Центр первинної медико - санітарної допомоги №2" </t>
  </si>
  <si>
    <t>Код рядка</t>
  </si>
  <si>
    <t xml:space="preserve"> За рахунок коштів:</t>
  </si>
  <si>
    <t xml:space="preserve"> НСЗУ</t>
  </si>
  <si>
    <t xml:space="preserve"> міського бюджету</t>
  </si>
  <si>
    <t xml:space="preserve"> обласного бюджету</t>
  </si>
  <si>
    <t xml:space="preserve"> державного бюджету</t>
  </si>
  <si>
    <t xml:space="preserve"> інших надходжень</t>
  </si>
  <si>
    <t>ВИТРАТИ, всього (без амортизації)</t>
  </si>
  <si>
    <t xml:space="preserve">  Інші витрати</t>
  </si>
  <si>
    <t xml:space="preserve">                  (П.І.Б.)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</si>
  <si>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</si>
  <si>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</si>
  <si>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капітальне будівництво</t>
  </si>
  <si>
    <t>придбання (виготовлення) основних засобів</t>
  </si>
  <si>
    <t>капітальний ремонт</t>
  </si>
  <si>
    <t>2282 навчання</t>
  </si>
  <si>
    <t>МБ</t>
  </si>
  <si>
    <t>Інші надходження = видатки с/р, БД, БП</t>
  </si>
  <si>
    <t>Інші надходження=с/р+БД, лікарняні</t>
  </si>
  <si>
    <t>за  І півріччя 2022 року</t>
  </si>
  <si>
    <t>Розшифрування рядка 1123 "Інші доходи за програмами цільового фінансування" Звіту про виконання фінансового плану за  І півріччя 2022 року</t>
  </si>
  <si>
    <t>Розшифрування рядка 1200 "Витрати" Звіту про виконання фінансового плану за  І півріччя 2022 року</t>
  </si>
  <si>
    <t>Розшифрування рядка 5000 "Капітальні інвестиції" Звіту про виконання фінансового плану за  І півріччя 2022 року</t>
  </si>
  <si>
    <t>досписання ОЗ НМА</t>
  </si>
  <si>
    <t xml:space="preserve">                                                               (П.І.Б.)</t>
  </si>
  <si>
    <t xml:space="preserve"> амортиз МБ+БД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</si>
</sst>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#&quot; &quot;##0.0"/>
    <numFmt numFmtId="167" formatCode="#&quot; &quot;##0.00"/>
  </numFmts>
  <fonts count="25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4"/>
      <name val="Times New Roman"/>
      <charset val="204"/>
    </font>
    <font>
      <b/>
      <sz val="12"/>
      <name val="Times New Roman"/>
      <charset val="204"/>
    </font>
    <font>
      <sz val="13.5"/>
      <name val="Times New Roman"/>
      <charset val="204"/>
    </font>
    <font>
      <sz val="10"/>
      <name val="Times New Roman"/>
      <charset val="204"/>
    </font>
    <font>
      <sz val="13.5"/>
      <color indexed="8"/>
      <name val="Calibri"/>
      <charset val="204"/>
    </font>
    <font>
      <sz val="13.5"/>
      <name val="Calibri"/>
      <charset val="20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6"/>
      <name val="Times New Roman"/>
      <charset val="204"/>
    </font>
    <font>
      <sz val="8"/>
      <name val="Times New Roman"/>
      <charset val="204"/>
    </font>
    <font>
      <sz val="13.5"/>
      <name val="Arial Cyr"/>
      <charset val="204"/>
    </font>
    <font>
      <sz val="11.5"/>
      <name val="Times New Roman"/>
      <charset val="204"/>
    </font>
    <font>
      <sz val="13.5"/>
      <color rgb="FFFF0000"/>
      <name val="Calibri"/>
      <charset val="204"/>
    </font>
    <font>
      <sz val="9"/>
      <color indexed="8"/>
      <name val="Arial"/>
      <charset val="204"/>
    </font>
    <font>
      <sz val="9"/>
      <color indexed="8"/>
      <name val="Calibri"/>
      <charset val="204"/>
    </font>
    <font>
      <sz val="12"/>
      <color theme="1"/>
      <name val="Times New Roman"/>
      <charset val="134"/>
    </font>
    <font>
      <sz val="13.5"/>
      <color indexed="8"/>
      <name val="Times New Roman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</cellStyleXfs>
  <cellXfs count="17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6" fillId="5" borderId="0" xfId="2" applyFont="1" applyFill="1" applyBorder="1"/>
    <xf numFmtId="0" fontId="6" fillId="5" borderId="5" xfId="2" applyFont="1" applyFill="1" applyBorder="1" applyAlignment="1">
      <alignment horizontal="center"/>
    </xf>
    <xf numFmtId="0" fontId="6" fillId="5" borderId="0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/>
    </xf>
    <xf numFmtId="0" fontId="8" fillId="2" borderId="0" xfId="2" applyFont="1" applyFill="1"/>
    <xf numFmtId="0" fontId="7" fillId="0" borderId="0" xfId="2" applyFont="1" applyFill="1" applyBorder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5" borderId="3" xfId="3" applyFont="1" applyFill="1" applyBorder="1" applyAlignment="1">
      <alignment horizontal="center" vertical="center" wrapText="1"/>
    </xf>
    <xf numFmtId="0" fontId="1" fillId="0" borderId="3" xfId="0" applyFont="1" applyBorder="1"/>
    <xf numFmtId="0" fontId="2" fillId="0" borderId="15" xfId="0" applyFont="1" applyFill="1" applyBorder="1" applyAlignment="1">
      <alignment horizontal="justify" vertical="center" wrapText="1"/>
    </xf>
    <xf numFmtId="164" fontId="0" fillId="0" borderId="0" xfId="0" applyNumberFormat="1"/>
    <xf numFmtId="0" fontId="12" fillId="0" borderId="0" xfId="0" applyFont="1"/>
    <xf numFmtId="0" fontId="0" fillId="4" borderId="0" xfId="0" applyFill="1"/>
    <xf numFmtId="0" fontId="0" fillId="3" borderId="0" xfId="0" applyFill="1" applyAlignment="1">
      <alignment horizontal="center" vertical="center"/>
    </xf>
    <xf numFmtId="0" fontId="6" fillId="5" borderId="5" xfId="2" applyFont="1" applyFill="1" applyBorder="1"/>
    <xf numFmtId="0" fontId="7" fillId="5" borderId="0" xfId="2" applyFont="1" applyFill="1" applyBorder="1"/>
    <xf numFmtId="0" fontId="7" fillId="0" borderId="0" xfId="2" applyFont="1" applyFill="1" applyBorder="1" applyAlignment="1"/>
    <xf numFmtId="0" fontId="8" fillId="2" borderId="0" xfId="3" applyFont="1" applyFill="1"/>
    <xf numFmtId="0" fontId="8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/>
    <xf numFmtId="0" fontId="8" fillId="0" borderId="0" xfId="3" applyFont="1"/>
    <xf numFmtId="0" fontId="6" fillId="0" borderId="0" xfId="3" applyFont="1"/>
    <xf numFmtId="0" fontId="14" fillId="0" borderId="0" xfId="3" applyFont="1" applyAlignment="1" applyProtection="1">
      <alignment vertical="center" wrapText="1"/>
      <protection locked="0"/>
    </xf>
    <xf numFmtId="0" fontId="6" fillId="0" borderId="0" xfId="3" applyFont="1" applyAlignment="1">
      <alignment horizontal="center"/>
    </xf>
    <xf numFmtId="0" fontId="14" fillId="0" borderId="0" xfId="3" applyFont="1" applyAlignment="1" applyProtection="1">
      <alignment horizontal="left" vertical="center" wrapText="1"/>
      <protection locked="0"/>
    </xf>
    <xf numFmtId="0" fontId="7" fillId="5" borderId="0" xfId="3" applyFont="1" applyFill="1" applyBorder="1" applyAlignment="1">
      <alignment horizontal="center"/>
    </xf>
    <xf numFmtId="0" fontId="6" fillId="5" borderId="0" xfId="3" applyFont="1" applyFill="1" applyBorder="1" applyAlignment="1">
      <alignment horizontal="center"/>
    </xf>
    <xf numFmtId="0" fontId="15" fillId="5" borderId="0" xfId="3" applyFont="1" applyFill="1" applyBorder="1"/>
    <xf numFmtId="0" fontId="15" fillId="5" borderId="0" xfId="3" applyFont="1" applyFill="1" applyBorder="1" applyAlignment="1">
      <alignment horizontal="center"/>
    </xf>
    <xf numFmtId="0" fontId="2" fillId="5" borderId="0" xfId="3" applyFont="1" applyFill="1" applyBorder="1" applyAlignment="1">
      <alignment horizontal="center"/>
    </xf>
    <xf numFmtId="0" fontId="16" fillId="5" borderId="3" xfId="3" applyFont="1" applyFill="1" applyBorder="1" applyAlignment="1">
      <alignment horizontal="center" vertical="center" wrapText="1"/>
    </xf>
    <xf numFmtId="0" fontId="5" fillId="5" borderId="3" xfId="3" applyFont="1" applyFill="1" applyBorder="1" applyAlignment="1">
      <alignment vertical="center" wrapText="1"/>
    </xf>
    <xf numFmtId="165" fontId="8" fillId="2" borderId="0" xfId="3" applyNumberFormat="1" applyFont="1" applyFill="1"/>
    <xf numFmtId="0" fontId="5" fillId="5" borderId="3" xfId="3" applyFont="1" applyFill="1" applyBorder="1" applyAlignment="1">
      <alignment horizontal="left" vertical="center" wrapText="1"/>
    </xf>
    <xf numFmtId="0" fontId="5" fillId="5" borderId="3" xfId="3" applyFont="1" applyFill="1" applyBorder="1" applyAlignment="1">
      <alignment horizontal="center" vertical="center" wrapText="1"/>
    </xf>
    <xf numFmtId="165" fontId="17" fillId="2" borderId="0" xfId="3" applyNumberFormat="1" applyFont="1" applyFill="1"/>
    <xf numFmtId="0" fontId="5" fillId="5" borderId="3" xfId="0" applyFont="1" applyFill="1" applyBorder="1" applyAlignment="1">
      <alignment horizontal="justify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justify" vertical="center" wrapText="1"/>
    </xf>
    <xf numFmtId="0" fontId="2" fillId="5" borderId="13" xfId="0" applyFont="1" applyFill="1" applyBorder="1" applyAlignment="1">
      <alignment horizontal="justify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justify" vertical="center" wrapText="1"/>
    </xf>
    <xf numFmtId="49" fontId="2" fillId="5" borderId="15" xfId="0" applyNumberFormat="1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justify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164" fontId="8" fillId="2" borderId="0" xfId="3" applyNumberFormat="1" applyFont="1" applyFill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9" fillId="2" borderId="0" xfId="3" applyFont="1" applyFill="1"/>
    <xf numFmtId="0" fontId="17" fillId="2" borderId="0" xfId="3" applyFont="1" applyFill="1"/>
    <xf numFmtId="0" fontId="2" fillId="0" borderId="13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justify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9" fillId="2" borderId="0" xfId="3" applyFont="1" applyFill="1"/>
    <xf numFmtId="0" fontId="8" fillId="6" borderId="0" xfId="3" applyFont="1" applyFill="1"/>
    <xf numFmtId="0" fontId="2" fillId="0" borderId="3" xfId="1" applyFont="1" applyBorder="1" applyAlignment="1">
      <alignment horizontal="justify" vertical="top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3" applyFont="1" applyFill="1" applyBorder="1"/>
    <xf numFmtId="0" fontId="6" fillId="0" borderId="5" xfId="3" applyFont="1" applyFill="1" applyBorder="1" applyAlignment="1">
      <alignment horizontal="center"/>
    </xf>
    <xf numFmtId="0" fontId="6" fillId="0" borderId="6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164" fontId="6" fillId="0" borderId="5" xfId="3" applyNumberFormat="1" applyFont="1" applyFill="1" applyBorder="1" applyAlignment="1">
      <alignment horizontal="center"/>
    </xf>
    <xf numFmtId="0" fontId="6" fillId="5" borderId="0" xfId="3" applyFont="1" applyFill="1" applyBorder="1"/>
    <xf numFmtId="0" fontId="6" fillId="5" borderId="5" xfId="3" applyFont="1" applyFill="1" applyBorder="1" applyAlignment="1">
      <alignment horizontal="center"/>
    </xf>
    <xf numFmtId="0" fontId="6" fillId="5" borderId="6" xfId="3" applyFont="1" applyFill="1" applyBorder="1" applyAlignment="1">
      <alignment horizontal="center"/>
    </xf>
    <xf numFmtId="0" fontId="21" fillId="0" borderId="0" xfId="5" applyFont="1" applyAlignment="1">
      <alignment wrapText="1"/>
    </xf>
    <xf numFmtId="0" fontId="12" fillId="0" borderId="0" xfId="5"/>
    <xf numFmtId="0" fontId="21" fillId="0" borderId="0" xfId="5" applyFont="1"/>
    <xf numFmtId="0" fontId="24" fillId="0" borderId="3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1" fillId="0" borderId="0" xfId="0" applyFont="1" applyAlignment="1">
      <alignment horizontal="center"/>
    </xf>
    <xf numFmtId="0" fontId="17" fillId="4" borderId="0" xfId="3" applyFont="1" applyFill="1"/>
    <xf numFmtId="0" fontId="0" fillId="0" borderId="0" xfId="0" applyAlignment="1">
      <alignment horizontal="left"/>
    </xf>
    <xf numFmtId="164" fontId="24" fillId="4" borderId="3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5" fontId="1" fillId="4" borderId="3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 wrapText="1"/>
    </xf>
    <xf numFmtId="164" fontId="1" fillId="4" borderId="3" xfId="2" applyNumberFormat="1" applyFont="1" applyFill="1" applyBorder="1" applyAlignment="1">
      <alignment horizontal="center" vertical="center"/>
    </xf>
    <xf numFmtId="165" fontId="3" fillId="4" borderId="3" xfId="4" applyNumberFormat="1" applyFont="1" applyFill="1" applyBorder="1" applyAlignment="1" applyProtection="1">
      <alignment horizontal="center" vertical="center"/>
      <protection locked="0"/>
    </xf>
    <xf numFmtId="165" fontId="2" fillId="4" borderId="3" xfId="4" applyNumberFormat="1" applyFont="1" applyFill="1" applyBorder="1" applyAlignment="1" applyProtection="1">
      <alignment horizontal="center" vertical="center"/>
      <protection locked="0"/>
    </xf>
    <xf numFmtId="165" fontId="4" fillId="4" borderId="3" xfId="4" applyNumberFormat="1" applyFont="1" applyFill="1" applyBorder="1" applyAlignment="1" applyProtection="1">
      <alignment horizontal="center" vertical="center"/>
      <protection locked="0"/>
    </xf>
    <xf numFmtId="164" fontId="5" fillId="4" borderId="3" xfId="0" applyNumberFormat="1" applyFont="1" applyFill="1" applyBorder="1" applyAlignment="1">
      <alignment horizontal="center" vertical="center" wrapText="1"/>
    </xf>
    <xf numFmtId="165" fontId="5" fillId="4" borderId="3" xfId="0" applyNumberFormat="1" applyFont="1" applyFill="1" applyBorder="1" applyAlignment="1">
      <alignment horizontal="center" vertical="center" wrapText="1"/>
    </xf>
    <xf numFmtId="164" fontId="5" fillId="4" borderId="3" xfId="3" applyNumberFormat="1" applyFont="1" applyFill="1" applyBorder="1" applyAlignment="1">
      <alignment horizontal="center" vertical="center" wrapText="1"/>
    </xf>
    <xf numFmtId="164" fontId="5" fillId="7" borderId="3" xfId="3" applyNumberFormat="1" applyFont="1" applyFill="1" applyBorder="1" applyAlignment="1">
      <alignment horizontal="center" vertical="center" wrapText="1"/>
    </xf>
    <xf numFmtId="166" fontId="5" fillId="7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7" borderId="3" xfId="3" applyNumberFormat="1" applyFont="1" applyFill="1" applyBorder="1" applyAlignment="1">
      <alignment horizontal="center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164" fontId="5" fillId="4" borderId="15" xfId="0" applyNumberFormat="1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164" fontId="5" fillId="4" borderId="19" xfId="0" applyNumberFormat="1" applyFont="1" applyFill="1" applyBorder="1" applyAlignment="1">
      <alignment horizontal="center" vertical="center" wrapText="1"/>
    </xf>
    <xf numFmtId="167" fontId="5" fillId="7" borderId="3" xfId="3" applyNumberFormat="1" applyFont="1" applyFill="1" applyBorder="1" applyAlignment="1">
      <alignment horizontal="center" vertical="center" wrapText="1"/>
    </xf>
    <xf numFmtId="167" fontId="2" fillId="7" borderId="3" xfId="3" applyNumberFormat="1" applyFont="1" applyFill="1" applyBorder="1" applyAlignment="1">
      <alignment horizontal="center" vertical="center" wrapText="1"/>
    </xf>
    <xf numFmtId="164" fontId="2" fillId="4" borderId="3" xfId="4" applyNumberFormat="1" applyFont="1" applyFill="1" applyBorder="1" applyAlignment="1">
      <alignment horizontal="center"/>
    </xf>
    <xf numFmtId="164" fontId="20" fillId="4" borderId="3" xfId="0" applyNumberFormat="1" applyFont="1" applyFill="1" applyBorder="1" applyAlignment="1">
      <alignment horizontal="center"/>
    </xf>
    <xf numFmtId="0" fontId="13" fillId="0" borderId="0" xfId="3" applyFont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center" vertical="center" wrapText="1"/>
      <protection locked="0"/>
    </xf>
    <xf numFmtId="0" fontId="4" fillId="0" borderId="5" xfId="3" applyFont="1" applyBorder="1" applyAlignment="1" applyProtection="1">
      <alignment horizontal="center" vertical="center" wrapText="1"/>
      <protection locked="0"/>
    </xf>
    <xf numFmtId="0" fontId="7" fillId="5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6" fillId="5" borderId="0" xfId="3" applyFont="1" applyFill="1" applyBorder="1" applyAlignment="1">
      <alignment horizontal="center"/>
    </xf>
    <xf numFmtId="0" fontId="18" fillId="2" borderId="0" xfId="3" applyFont="1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6" fillId="5" borderId="6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justify" vertical="center" wrapText="1"/>
    </xf>
    <xf numFmtId="0" fontId="5" fillId="4" borderId="13" xfId="0" applyFont="1" applyFill="1" applyBorder="1" applyAlignment="1">
      <alignment horizontal="center" vertical="center" wrapText="1"/>
    </xf>
    <xf numFmtId="167" fontId="5" fillId="4" borderId="13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justify" vertical="top" wrapText="1"/>
    </xf>
    <xf numFmtId="0" fontId="2" fillId="4" borderId="18" xfId="0" applyFont="1" applyFill="1" applyBorder="1" applyAlignment="1">
      <alignment horizontal="center" vertical="center" wrapText="1"/>
    </xf>
    <xf numFmtId="2" fontId="2" fillId="4" borderId="15" xfId="0" applyNumberFormat="1" applyFont="1" applyFill="1" applyBorder="1" applyAlignment="1">
      <alignment horizontal="center" vertical="center" wrapText="1"/>
    </xf>
    <xf numFmtId="2" fontId="2" fillId="4" borderId="18" xfId="0" applyNumberFormat="1" applyFont="1" applyFill="1" applyBorder="1" applyAlignment="1">
      <alignment horizontal="center" vertical="center" wrapText="1"/>
    </xf>
  </cellXfs>
  <cellStyles count="6">
    <cellStyle name="Звичайний 2" xfId="1"/>
    <cellStyle name="Звичайний 2 2" xfId="3"/>
    <cellStyle name="Звичайний 2 2 2" xfId="2"/>
    <cellStyle name="Звичайний 3" xfId="5"/>
    <cellStyle name="Обычный" xfId="0" builtinId="0"/>
    <cellStyle name="Обычный 2" xfId="4"/>
  </cellStyles>
  <dxfs count="0"/>
  <tableStyles count="0" defaultTableStyle="TableStyleMedium2" defaultPivotStyle="PivotStyleLight16"/>
  <colors>
    <mruColors>
      <color rgb="FFF85208"/>
      <color rgb="FF000000"/>
      <color rgb="FF92D050"/>
      <color rgb="FFE2EFDA"/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</sheetPr>
  <dimension ref="A1:P108"/>
  <sheetViews>
    <sheetView tabSelected="1" zoomScaleNormal="100" zoomScaleSheetLayoutView="100" workbookViewId="0">
      <selection activeCell="G85" sqref="G85"/>
    </sheetView>
  </sheetViews>
  <sheetFormatPr defaultColWidth="9.140625" defaultRowHeight="18"/>
  <cols>
    <col min="1" max="1" width="71.140625" style="46" customWidth="1"/>
    <col min="2" max="2" width="7.140625" style="46" customWidth="1"/>
    <col min="3" max="3" width="13.42578125" style="45" customWidth="1"/>
    <col min="4" max="4" width="17.28515625" style="45" customWidth="1"/>
    <col min="5" max="5" width="14.140625" style="45" customWidth="1"/>
    <col min="6" max="6" width="13.42578125" style="45" customWidth="1"/>
    <col min="7" max="7" width="12.7109375" style="43" customWidth="1"/>
    <col min="8" max="8" width="14" style="43" customWidth="1"/>
    <col min="9" max="14" width="9.140625" style="43"/>
    <col min="15" max="16384" width="9.140625" style="47"/>
  </cols>
  <sheetData>
    <row r="1" spans="1:13" ht="18.75" customHeight="1">
      <c r="A1" s="48"/>
      <c r="B1" s="142" t="s">
        <v>0</v>
      </c>
      <c r="C1" s="142"/>
      <c r="D1" s="142"/>
      <c r="E1" s="142"/>
      <c r="F1" s="142"/>
    </row>
    <row r="2" spans="1:13" ht="43.5" customHeight="1">
      <c r="A2" s="48"/>
      <c r="B2" s="143" t="s">
        <v>1</v>
      </c>
      <c r="C2" s="143"/>
      <c r="D2" s="143"/>
      <c r="E2" s="143"/>
      <c r="F2" s="143"/>
    </row>
    <row r="3" spans="1:13" ht="11.25" customHeight="1">
      <c r="A3" s="49"/>
      <c r="B3" s="48"/>
      <c r="C3" s="50"/>
      <c r="E3" s="51"/>
      <c r="F3" s="51"/>
    </row>
    <row r="4" spans="1:13" ht="16.899999999999999" customHeight="1">
      <c r="A4" s="144" t="s">
        <v>2</v>
      </c>
      <c r="B4" s="144"/>
      <c r="C4" s="144"/>
      <c r="D4" s="144"/>
      <c r="E4" s="144"/>
      <c r="F4" s="144"/>
    </row>
    <row r="5" spans="1:13" ht="18.75">
      <c r="A5" s="145" t="s">
        <v>3</v>
      </c>
      <c r="B5" s="145"/>
      <c r="C5" s="145"/>
      <c r="D5" s="145"/>
      <c r="E5" s="145"/>
      <c r="F5" s="145"/>
    </row>
    <row r="6" spans="1:13" ht="13.15" customHeight="1">
      <c r="A6" s="146" t="s">
        <v>4</v>
      </c>
      <c r="B6" s="146"/>
      <c r="C6" s="146"/>
      <c r="D6" s="146"/>
      <c r="E6" s="146"/>
      <c r="F6" s="146"/>
    </row>
    <row r="7" spans="1:13" ht="14.25" customHeight="1">
      <c r="A7" s="148" t="s">
        <v>136</v>
      </c>
      <c r="B7" s="148"/>
      <c r="C7" s="148"/>
      <c r="D7" s="148"/>
      <c r="E7" s="148"/>
      <c r="F7" s="148"/>
    </row>
    <row r="8" spans="1:13" ht="15" customHeight="1">
      <c r="A8" s="54"/>
      <c r="B8" s="55"/>
      <c r="C8" s="55"/>
      <c r="D8" s="55"/>
      <c r="E8" s="55"/>
      <c r="F8" s="56" t="s">
        <v>5</v>
      </c>
    </row>
    <row r="9" spans="1:13" ht="53.25" customHeight="1">
      <c r="A9" s="57" t="s">
        <v>6</v>
      </c>
      <c r="B9" s="57"/>
      <c r="C9" s="57" t="s">
        <v>7</v>
      </c>
      <c r="D9" s="57" t="s">
        <v>8</v>
      </c>
      <c r="E9" s="57" t="s">
        <v>9</v>
      </c>
      <c r="F9" s="57" t="s">
        <v>10</v>
      </c>
    </row>
    <row r="10" spans="1:13">
      <c r="A10" s="33" t="s">
        <v>11</v>
      </c>
      <c r="B10" s="33" t="s">
        <v>12</v>
      </c>
      <c r="C10" s="33">
        <v>3</v>
      </c>
      <c r="D10" s="33">
        <v>4</v>
      </c>
      <c r="E10" s="33">
        <v>5</v>
      </c>
      <c r="F10" s="33">
        <v>6</v>
      </c>
    </row>
    <row r="11" spans="1:13" ht="14.45" customHeight="1">
      <c r="A11" s="58" t="s">
        <v>13</v>
      </c>
      <c r="B11" s="58"/>
      <c r="C11" s="58"/>
      <c r="D11" s="58"/>
      <c r="E11" s="58"/>
      <c r="F11" s="58"/>
      <c r="G11" s="59"/>
    </row>
    <row r="12" spans="1:13" ht="16.149999999999999" customHeight="1">
      <c r="A12" s="60" t="s">
        <v>14</v>
      </c>
      <c r="B12" s="61">
        <v>1100</v>
      </c>
      <c r="C12" s="127">
        <f>C13+C17+C21</f>
        <v>59514.921999999999</v>
      </c>
      <c r="D12" s="127">
        <f>D13+D17+D21</f>
        <v>57713.915000000001</v>
      </c>
      <c r="E12" s="128">
        <f t="shared" ref="E12:E44" si="0">D12-C12</f>
        <v>-1801.0069999999978</v>
      </c>
      <c r="F12" s="129">
        <f t="shared" ref="F12:F44" si="1">D12/C12*100</f>
        <v>96.973856405289411</v>
      </c>
      <c r="G12" s="62"/>
    </row>
    <row r="13" spans="1:13" ht="20.45" customHeight="1">
      <c r="A13" s="63" t="s">
        <v>15</v>
      </c>
      <c r="B13" s="64" t="s">
        <v>16</v>
      </c>
      <c r="C13" s="125">
        <f>SUM(C14:C16)</f>
        <v>45111.508999999998</v>
      </c>
      <c r="D13" s="125">
        <f>SUM(D14:D16)</f>
        <v>45111.508999999998</v>
      </c>
      <c r="E13" s="128">
        <f t="shared" si="0"/>
        <v>0</v>
      </c>
      <c r="F13" s="129">
        <f t="shared" si="1"/>
        <v>100</v>
      </c>
      <c r="G13" s="149"/>
      <c r="H13" s="149"/>
      <c r="I13" s="149"/>
      <c r="J13" s="149"/>
      <c r="K13" s="149"/>
      <c r="L13" s="149"/>
      <c r="M13" s="149"/>
    </row>
    <row r="14" spans="1:13">
      <c r="A14" s="65" t="s">
        <v>17</v>
      </c>
      <c r="B14" s="64" t="s">
        <v>18</v>
      </c>
      <c r="C14" s="95">
        <v>45111.508999999998</v>
      </c>
      <c r="D14" s="95">
        <v>45111.508999999998</v>
      </c>
      <c r="E14" s="130">
        <f t="shared" si="0"/>
        <v>0</v>
      </c>
      <c r="F14" s="131">
        <f t="shared" si="1"/>
        <v>100</v>
      </c>
      <c r="G14" s="149"/>
      <c r="H14" s="149"/>
      <c r="I14" s="149"/>
      <c r="J14" s="149"/>
      <c r="K14" s="149"/>
      <c r="L14" s="149"/>
      <c r="M14" s="92"/>
    </row>
    <row r="15" spans="1:13">
      <c r="A15" s="66" t="s">
        <v>19</v>
      </c>
      <c r="B15" s="67" t="s">
        <v>20</v>
      </c>
      <c r="C15" s="132">
        <v>0</v>
      </c>
      <c r="D15" s="132">
        <v>0</v>
      </c>
      <c r="E15" s="130">
        <f t="shared" si="0"/>
        <v>0</v>
      </c>
      <c r="F15" s="131" t="e">
        <f t="shared" si="1"/>
        <v>#DIV/0!</v>
      </c>
      <c r="G15" s="149"/>
      <c r="H15" s="149"/>
      <c r="I15" s="149"/>
      <c r="J15" s="149"/>
      <c r="K15" s="149"/>
      <c r="L15" s="149"/>
      <c r="M15" s="92"/>
    </row>
    <row r="16" spans="1:13">
      <c r="A16" s="68" t="s">
        <v>21</v>
      </c>
      <c r="B16" s="69" t="s">
        <v>22</v>
      </c>
      <c r="C16" s="133">
        <v>0</v>
      </c>
      <c r="D16" s="133">
        <v>0</v>
      </c>
      <c r="E16" s="130">
        <f t="shared" si="0"/>
        <v>0</v>
      </c>
      <c r="F16" s="131">
        <v>0</v>
      </c>
    </row>
    <row r="17" spans="1:7">
      <c r="A17" s="70" t="s">
        <v>23</v>
      </c>
      <c r="B17" s="71" t="s">
        <v>24</v>
      </c>
      <c r="C17" s="134">
        <f>SUM(C18:C20)</f>
        <v>9270.4079999999994</v>
      </c>
      <c r="D17" s="134">
        <f>SUM(D18:D20)</f>
        <v>8708.4979999999996</v>
      </c>
      <c r="E17" s="128">
        <f t="shared" si="0"/>
        <v>-561.90999999999985</v>
      </c>
      <c r="F17" s="129">
        <f t="shared" si="1"/>
        <v>93.938670228969428</v>
      </c>
    </row>
    <row r="18" spans="1:7">
      <c r="A18" s="68" t="s">
        <v>25</v>
      </c>
      <c r="B18" s="69" t="s">
        <v>26</v>
      </c>
      <c r="C18" s="133">
        <v>2554.1860000000001</v>
      </c>
      <c r="D18" s="133">
        <v>2553.9499999999998</v>
      </c>
      <c r="E18" s="130">
        <f t="shared" si="0"/>
        <v>-0.23600000000033106</v>
      </c>
      <c r="F18" s="131">
        <f t="shared" si="1"/>
        <v>99.990760265697162</v>
      </c>
      <c r="G18" s="72" t="s">
        <v>27</v>
      </c>
    </row>
    <row r="19" spans="1:7">
      <c r="A19" s="68" t="s">
        <v>28</v>
      </c>
      <c r="B19" s="69" t="s">
        <v>29</v>
      </c>
      <c r="C19" s="133">
        <v>1160.271</v>
      </c>
      <c r="D19" s="117">
        <v>1261.222</v>
      </c>
      <c r="E19" s="130">
        <f t="shared" si="0"/>
        <v>100.95100000000002</v>
      </c>
      <c r="F19" s="131">
        <f t="shared" si="1"/>
        <v>108.70063976433093</v>
      </c>
      <c r="G19" s="43" t="s">
        <v>142</v>
      </c>
    </row>
    <row r="20" spans="1:7">
      <c r="A20" s="10" t="s">
        <v>30</v>
      </c>
      <c r="B20" s="6">
        <v>1123</v>
      </c>
      <c r="C20" s="95">
        <v>5555.951</v>
      </c>
      <c r="D20" s="95">
        <f>'Рядок 1123 Звіт (ціль.фін.інші)'!C20</f>
        <v>4893.326</v>
      </c>
      <c r="E20" s="130">
        <f t="shared" si="0"/>
        <v>-662.625</v>
      </c>
      <c r="F20" s="131">
        <f t="shared" si="1"/>
        <v>88.073598921228793</v>
      </c>
      <c r="G20" s="43" t="s">
        <v>133</v>
      </c>
    </row>
    <row r="21" spans="1:7">
      <c r="A21" s="73" t="s">
        <v>31</v>
      </c>
      <c r="B21" s="74">
        <v>1130</v>
      </c>
      <c r="C21" s="125">
        <f>SUM(C22:C29)</f>
        <v>5133.0050000000001</v>
      </c>
      <c r="D21" s="125">
        <f>SUM(D22:D29)</f>
        <v>3893.9079999999999</v>
      </c>
      <c r="E21" s="128">
        <f t="shared" si="0"/>
        <v>-1239.0970000000002</v>
      </c>
      <c r="F21" s="129">
        <f t="shared" si="1"/>
        <v>75.860202746734117</v>
      </c>
    </row>
    <row r="22" spans="1:7">
      <c r="A22" s="75" t="s">
        <v>32</v>
      </c>
      <c r="B22" s="6">
        <v>1131</v>
      </c>
      <c r="C22" s="95">
        <v>2.258</v>
      </c>
      <c r="D22" s="95">
        <v>2.258</v>
      </c>
      <c r="E22" s="130">
        <f t="shared" si="0"/>
        <v>0</v>
      </c>
      <c r="F22" s="131">
        <f t="shared" si="1"/>
        <v>100</v>
      </c>
    </row>
    <row r="23" spans="1:7">
      <c r="A23" s="75" t="s">
        <v>33</v>
      </c>
      <c r="B23" s="6">
        <v>1132</v>
      </c>
      <c r="C23" s="95">
        <v>1320.7929999999999</v>
      </c>
      <c r="D23" s="95">
        <v>1369.751</v>
      </c>
      <c r="E23" s="130">
        <f t="shared" si="0"/>
        <v>48.958000000000084</v>
      </c>
      <c r="F23" s="131">
        <f t="shared" si="1"/>
        <v>103.70671255828884</v>
      </c>
      <c r="G23" s="43" t="s">
        <v>34</v>
      </c>
    </row>
    <row r="24" spans="1:7">
      <c r="A24" s="75" t="s">
        <v>35</v>
      </c>
      <c r="B24" s="6">
        <v>1133</v>
      </c>
      <c r="C24" s="95">
        <v>1248</v>
      </c>
      <c r="D24" s="95">
        <v>0</v>
      </c>
      <c r="E24" s="130">
        <f t="shared" si="0"/>
        <v>-1248</v>
      </c>
      <c r="F24" s="131">
        <f t="shared" si="1"/>
        <v>0</v>
      </c>
    </row>
    <row r="25" spans="1:7">
      <c r="A25" s="75" t="s">
        <v>36</v>
      </c>
      <c r="B25" s="6">
        <v>1134</v>
      </c>
      <c r="C25" s="95">
        <v>0</v>
      </c>
      <c r="D25" s="95">
        <v>0</v>
      </c>
      <c r="E25" s="130">
        <f t="shared" si="0"/>
        <v>0</v>
      </c>
      <c r="F25" s="131" t="e">
        <f t="shared" si="1"/>
        <v>#DIV/0!</v>
      </c>
      <c r="G25" s="76" t="s">
        <v>37</v>
      </c>
    </row>
    <row r="26" spans="1:7">
      <c r="A26" s="75" t="s">
        <v>38</v>
      </c>
      <c r="B26" s="6">
        <v>1135</v>
      </c>
      <c r="C26" s="95">
        <v>2408.8679999999999</v>
      </c>
      <c r="D26" s="117">
        <v>2350.1039999999998</v>
      </c>
      <c r="E26" s="130">
        <f t="shared" si="0"/>
        <v>-58.764000000000124</v>
      </c>
      <c r="F26" s="131">
        <f t="shared" si="1"/>
        <v>97.560513901135309</v>
      </c>
      <c r="G26" s="43" t="s">
        <v>39</v>
      </c>
    </row>
    <row r="27" spans="1:7">
      <c r="A27" s="75" t="s">
        <v>40</v>
      </c>
      <c r="B27" s="6">
        <v>1136</v>
      </c>
      <c r="C27" s="95">
        <v>0</v>
      </c>
      <c r="D27" s="95">
        <v>0</v>
      </c>
      <c r="E27" s="130">
        <f t="shared" si="0"/>
        <v>0</v>
      </c>
      <c r="F27" s="131">
        <v>0</v>
      </c>
    </row>
    <row r="28" spans="1:7">
      <c r="A28" s="75" t="s">
        <v>41</v>
      </c>
      <c r="B28" s="6">
        <v>1137</v>
      </c>
      <c r="C28" s="95">
        <v>0</v>
      </c>
      <c r="D28" s="95">
        <v>0</v>
      </c>
      <c r="E28" s="130">
        <f t="shared" si="0"/>
        <v>0</v>
      </c>
      <c r="F28" s="131">
        <v>0</v>
      </c>
    </row>
    <row r="29" spans="1:7">
      <c r="A29" s="10" t="s">
        <v>42</v>
      </c>
      <c r="B29" s="6">
        <v>1138</v>
      </c>
      <c r="C29" s="95">
        <v>153.08600000000001</v>
      </c>
      <c r="D29" s="95">
        <v>171.79499999999999</v>
      </c>
      <c r="E29" s="130">
        <f t="shared" si="0"/>
        <v>18.708999999999975</v>
      </c>
      <c r="F29" s="131">
        <f t="shared" si="1"/>
        <v>112.22123512274145</v>
      </c>
      <c r="G29" s="43" t="s">
        <v>43</v>
      </c>
    </row>
    <row r="30" spans="1:7" ht="34.5" customHeight="1">
      <c r="A30" s="25" t="s">
        <v>44</v>
      </c>
      <c r="B30" s="74">
        <v>1200</v>
      </c>
      <c r="C30" s="125">
        <f>SUM(C31:C42)</f>
        <v>54982.550999999992</v>
      </c>
      <c r="D30" s="125">
        <f>SUM(D31:D42)</f>
        <v>51069.406999999999</v>
      </c>
      <c r="E30" s="128">
        <f t="shared" si="0"/>
        <v>-3913.143999999993</v>
      </c>
      <c r="F30" s="129">
        <f t="shared" si="1"/>
        <v>92.882934805989649</v>
      </c>
      <c r="G30" s="77"/>
    </row>
    <row r="31" spans="1:7">
      <c r="A31" s="10" t="s">
        <v>45</v>
      </c>
      <c r="B31" s="6">
        <v>1201</v>
      </c>
      <c r="C31" s="95">
        <v>33209.296000000002</v>
      </c>
      <c r="D31" s="95">
        <f>'Рядок 1200 Звіт (витрати)'!N8</f>
        <v>31012.487999999998</v>
      </c>
      <c r="E31" s="130">
        <f t="shared" si="0"/>
        <v>-2196.8080000000045</v>
      </c>
      <c r="F31" s="131">
        <f t="shared" si="1"/>
        <v>93.384960644754401</v>
      </c>
    </row>
    <row r="32" spans="1:7">
      <c r="A32" s="78" t="s">
        <v>46</v>
      </c>
      <c r="B32" s="79">
        <v>1202</v>
      </c>
      <c r="C32" s="95">
        <v>7275.5050000000001</v>
      </c>
      <c r="D32" s="95">
        <f>'Рядок 1200 Звіт (витрати)'!N9</f>
        <v>6749.2269999999999</v>
      </c>
      <c r="E32" s="130">
        <f t="shared" si="0"/>
        <v>-526.27800000000025</v>
      </c>
      <c r="F32" s="131">
        <f t="shared" si="1"/>
        <v>92.766440267720242</v>
      </c>
    </row>
    <row r="33" spans="1:7" ht="18" customHeight="1">
      <c r="A33" s="35" t="s">
        <v>47</v>
      </c>
      <c r="B33" s="80">
        <v>1203</v>
      </c>
      <c r="C33" s="95">
        <v>1390.6379999999999</v>
      </c>
      <c r="D33" s="95">
        <f>'Рядок 1200 Звіт (витрати)'!N10</f>
        <v>840.81599999999992</v>
      </c>
      <c r="E33" s="130">
        <f t="shared" si="0"/>
        <v>-549.822</v>
      </c>
      <c r="F33" s="131">
        <f t="shared" si="1"/>
        <v>60.462607810228107</v>
      </c>
    </row>
    <row r="34" spans="1:7" ht="19.5" customHeight="1">
      <c r="A34" s="35" t="s">
        <v>48</v>
      </c>
      <c r="B34" s="80">
        <v>1204</v>
      </c>
      <c r="C34" s="95">
        <v>3220</v>
      </c>
      <c r="D34" s="95">
        <f>'Рядок 1200 Звіт (витрати)'!N11</f>
        <v>3091.36</v>
      </c>
      <c r="E34" s="130">
        <f t="shared" si="0"/>
        <v>-128.63999999999987</v>
      </c>
      <c r="F34" s="131">
        <f t="shared" si="1"/>
        <v>96.004968944099375</v>
      </c>
      <c r="G34" s="77"/>
    </row>
    <row r="35" spans="1:7" ht="18" customHeight="1">
      <c r="A35" s="35" t="s">
        <v>49</v>
      </c>
      <c r="B35" s="80">
        <v>1205</v>
      </c>
      <c r="C35" s="95">
        <v>131.602</v>
      </c>
      <c r="D35" s="95">
        <f>'Рядок 1200 Звіт (витрати)'!N12</f>
        <v>121.751</v>
      </c>
      <c r="E35" s="130">
        <f t="shared" si="0"/>
        <v>-9.8509999999999991</v>
      </c>
      <c r="F35" s="131">
        <f t="shared" si="1"/>
        <v>92.514551450585856</v>
      </c>
    </row>
    <row r="36" spans="1:7" ht="18" customHeight="1">
      <c r="A36" s="35" t="s">
        <v>50</v>
      </c>
      <c r="B36" s="80">
        <v>1206</v>
      </c>
      <c r="C36" s="95">
        <v>1132.2860000000001</v>
      </c>
      <c r="D36" s="95">
        <f>'Рядок 1200 Звіт (витрати)'!N13</f>
        <v>1116.7139999999999</v>
      </c>
      <c r="E36" s="130">
        <f t="shared" si="0"/>
        <v>-15.572000000000116</v>
      </c>
      <c r="F36" s="131">
        <f t="shared" si="1"/>
        <v>98.62472908788061</v>
      </c>
    </row>
    <row r="37" spans="1:7" ht="18" customHeight="1">
      <c r="A37" s="35" t="s">
        <v>51</v>
      </c>
      <c r="B37" s="80">
        <v>1207</v>
      </c>
      <c r="C37" s="95">
        <v>0</v>
      </c>
      <c r="D37" s="95">
        <f>'Рядок 1200 Звіт (витрати)'!N14</f>
        <v>0</v>
      </c>
      <c r="E37" s="130">
        <f t="shared" si="0"/>
        <v>0</v>
      </c>
      <c r="F37" s="131">
        <v>0</v>
      </c>
    </row>
    <row r="38" spans="1:7" ht="18" customHeight="1">
      <c r="A38" s="35" t="s">
        <v>52</v>
      </c>
      <c r="B38" s="80">
        <v>1208</v>
      </c>
      <c r="C38" s="95">
        <v>3335.8560000000002</v>
      </c>
      <c r="D38" s="95">
        <f>'Рядок 1200 Звіт (витрати)'!N15</f>
        <v>3335.62</v>
      </c>
      <c r="E38" s="130">
        <f t="shared" si="0"/>
        <v>-0.23600000000033106</v>
      </c>
      <c r="F38" s="131">
        <f t="shared" si="1"/>
        <v>99.992925354092009</v>
      </c>
    </row>
    <row r="39" spans="1:7" ht="31.5">
      <c r="A39" s="28" t="s">
        <v>53</v>
      </c>
      <c r="B39" s="80">
        <v>1209</v>
      </c>
      <c r="C39" s="95">
        <v>29.952999999999999</v>
      </c>
      <c r="D39" s="95">
        <f>'Рядок 1200 Звіт (витрати)'!N16</f>
        <v>29.952999999999999</v>
      </c>
      <c r="E39" s="130">
        <f t="shared" si="0"/>
        <v>0</v>
      </c>
      <c r="F39" s="131">
        <f t="shared" si="1"/>
        <v>100</v>
      </c>
    </row>
    <row r="40" spans="1:7" ht="18" customHeight="1">
      <c r="A40" s="28" t="s">
        <v>54</v>
      </c>
      <c r="B40" s="80">
        <v>1210</v>
      </c>
      <c r="C40" s="95">
        <v>46.337000000000003</v>
      </c>
      <c r="D40" s="95">
        <f>'Рядок 1200 Звіт (витрати)'!N17</f>
        <v>46.335999999999999</v>
      </c>
      <c r="E40" s="130">
        <f t="shared" si="0"/>
        <v>-1.0000000000047748E-3</v>
      </c>
      <c r="F40" s="131">
        <f t="shared" si="1"/>
        <v>99.997841897403788</v>
      </c>
    </row>
    <row r="41" spans="1:7" ht="18" customHeight="1">
      <c r="A41" s="35" t="s">
        <v>55</v>
      </c>
      <c r="B41" s="80">
        <v>1211</v>
      </c>
      <c r="C41" s="95">
        <v>4861.0519999999997</v>
      </c>
      <c r="D41" s="95">
        <f>'Рядок 1200 Звіт (витрати)'!N18</f>
        <v>4375.8689999999997</v>
      </c>
      <c r="E41" s="130">
        <f t="shared" si="0"/>
        <v>-485.18299999999999</v>
      </c>
      <c r="F41" s="131">
        <f t="shared" si="1"/>
        <v>90.018971202118394</v>
      </c>
      <c r="G41" s="43" t="s">
        <v>56</v>
      </c>
    </row>
    <row r="42" spans="1:7" ht="18" customHeight="1">
      <c r="A42" s="28" t="s">
        <v>57</v>
      </c>
      <c r="B42" s="80">
        <v>1212</v>
      </c>
      <c r="C42" s="95">
        <v>350.02600000000001</v>
      </c>
      <c r="D42" s="95">
        <f>'Рядок 1200 Звіт (витрати)'!N19</f>
        <v>349.27300000000002</v>
      </c>
      <c r="E42" s="130">
        <f t="shared" si="0"/>
        <v>-0.7529999999999859</v>
      </c>
      <c r="F42" s="131">
        <f t="shared" si="1"/>
        <v>99.78487312371081</v>
      </c>
    </row>
    <row r="43" spans="1:7" ht="18" customHeight="1">
      <c r="A43" s="81" t="s">
        <v>58</v>
      </c>
      <c r="B43" s="82">
        <v>1300</v>
      </c>
      <c r="C43" s="134">
        <v>1495.404</v>
      </c>
      <c r="D43" s="134">
        <v>1495.404</v>
      </c>
      <c r="E43" s="128">
        <f t="shared" si="0"/>
        <v>0</v>
      </c>
      <c r="F43" s="129">
        <f t="shared" si="1"/>
        <v>100</v>
      </c>
    </row>
    <row r="44" spans="1:7" ht="18" customHeight="1">
      <c r="A44" s="81" t="s">
        <v>59</v>
      </c>
      <c r="B44" s="82">
        <v>1400</v>
      </c>
      <c r="C44" s="134">
        <f>C12-(C30+C43)</f>
        <v>3036.9670000000042</v>
      </c>
      <c r="D44" s="134">
        <f>D12-(D30+D43)</f>
        <v>5149.1039999999994</v>
      </c>
      <c r="E44" s="128">
        <f t="shared" si="0"/>
        <v>2112.1369999999952</v>
      </c>
      <c r="F44" s="129">
        <f t="shared" si="1"/>
        <v>169.54757822524883</v>
      </c>
    </row>
    <row r="45" spans="1:7" ht="18" customHeight="1">
      <c r="A45" s="81" t="s">
        <v>60</v>
      </c>
      <c r="B45" s="82"/>
      <c r="C45" s="134"/>
      <c r="D45" s="134"/>
      <c r="E45" s="130"/>
      <c r="F45" s="131"/>
    </row>
    <row r="46" spans="1:7" ht="31.5">
      <c r="A46" s="35" t="s">
        <v>61</v>
      </c>
      <c r="B46" s="80">
        <v>2010</v>
      </c>
      <c r="C46" s="133">
        <v>10151.499</v>
      </c>
      <c r="D46" s="133">
        <v>10151.499</v>
      </c>
      <c r="E46" s="130">
        <f>D46-C46</f>
        <v>0</v>
      </c>
      <c r="F46" s="131">
        <f>D46/C46*100</f>
        <v>100</v>
      </c>
    </row>
    <row r="47" spans="1:7">
      <c r="A47" s="35" t="s">
        <v>62</v>
      </c>
      <c r="B47" s="80">
        <v>2020</v>
      </c>
      <c r="C47" s="133">
        <v>3804.2170000000001</v>
      </c>
      <c r="D47" s="133">
        <v>0</v>
      </c>
      <c r="E47" s="130">
        <f>D47-C47</f>
        <v>-3804.2170000000001</v>
      </c>
      <c r="F47" s="131">
        <v>0</v>
      </c>
    </row>
    <row r="48" spans="1:7">
      <c r="A48" s="83" t="s">
        <v>63</v>
      </c>
      <c r="B48" s="84">
        <v>2030</v>
      </c>
      <c r="C48" s="135">
        <v>0</v>
      </c>
      <c r="D48" s="135">
        <v>0</v>
      </c>
      <c r="E48" s="130">
        <f>D48-C48</f>
        <v>0</v>
      </c>
      <c r="F48" s="131">
        <v>0</v>
      </c>
    </row>
    <row r="49" spans="1:8">
      <c r="A49" s="10" t="s">
        <v>64</v>
      </c>
      <c r="B49" s="6">
        <v>2040</v>
      </c>
      <c r="C49" s="95">
        <v>0</v>
      </c>
      <c r="D49" s="95">
        <v>0</v>
      </c>
      <c r="E49" s="130">
        <f>D49-C49</f>
        <v>0</v>
      </c>
      <c r="F49" s="131">
        <v>0</v>
      </c>
    </row>
    <row r="50" spans="1:8" ht="31.5">
      <c r="A50" s="10" t="s">
        <v>65</v>
      </c>
      <c r="B50" s="6">
        <v>2050</v>
      </c>
      <c r="C50" s="125">
        <f>C44+C46-C47-C48-C49</f>
        <v>9384.2490000000034</v>
      </c>
      <c r="D50" s="125">
        <f>D44+D46-D47-D48-D49</f>
        <v>15300.602999999999</v>
      </c>
      <c r="E50" s="128">
        <f>D50-C50</f>
        <v>5916.3539999999957</v>
      </c>
      <c r="F50" s="129">
        <f>D50/C50*100</f>
        <v>163.04557775481015</v>
      </c>
    </row>
    <row r="51" spans="1:8">
      <c r="A51" s="25" t="s">
        <v>66</v>
      </c>
      <c r="B51" s="25"/>
      <c r="C51" s="136"/>
      <c r="D51" s="136"/>
      <c r="E51" s="130"/>
      <c r="F51" s="131"/>
    </row>
    <row r="52" spans="1:8">
      <c r="A52" s="85" t="s">
        <v>67</v>
      </c>
      <c r="B52" s="74">
        <v>3000</v>
      </c>
      <c r="C52" s="125">
        <f>SUM(C53:C58)</f>
        <v>14089.153</v>
      </c>
      <c r="D52" s="125">
        <f>SUM(D53:D58)</f>
        <v>13119.474999999999</v>
      </c>
      <c r="E52" s="128">
        <f t="shared" ref="E52:E58" si="2">D52-C52</f>
        <v>-969.6780000000017</v>
      </c>
      <c r="F52" s="129">
        <f t="shared" ref="F52:F57" si="3">D52/C52*100</f>
        <v>93.117556463472269</v>
      </c>
    </row>
    <row r="53" spans="1:8">
      <c r="A53" s="86" t="s">
        <v>68</v>
      </c>
      <c r="B53" s="79">
        <v>3010</v>
      </c>
      <c r="C53" s="132">
        <v>333.678</v>
      </c>
      <c r="D53" s="132">
        <v>332.92500000000001</v>
      </c>
      <c r="E53" s="130">
        <f t="shared" si="2"/>
        <v>-0.7529999999999859</v>
      </c>
      <c r="F53" s="131">
        <f t="shared" si="3"/>
        <v>99.774333339327143</v>
      </c>
    </row>
    <row r="54" spans="1:8">
      <c r="A54" s="87" t="s">
        <v>69</v>
      </c>
      <c r="B54" s="80">
        <v>3020</v>
      </c>
      <c r="C54" s="133">
        <v>498.13900000000001</v>
      </c>
      <c r="D54" s="133">
        <v>465.154</v>
      </c>
      <c r="E54" s="130">
        <f t="shared" si="2"/>
        <v>-32.985000000000014</v>
      </c>
      <c r="F54" s="131">
        <f t="shared" si="3"/>
        <v>93.378354234460659</v>
      </c>
      <c r="G54" s="114"/>
    </row>
    <row r="55" spans="1:8">
      <c r="A55" s="87" t="s">
        <v>70</v>
      </c>
      <c r="B55" s="80">
        <v>3030</v>
      </c>
      <c r="C55" s="133">
        <v>4.1580000000000004</v>
      </c>
      <c r="D55" s="133">
        <v>4.1580000000000004</v>
      </c>
      <c r="E55" s="130">
        <f t="shared" si="2"/>
        <v>0</v>
      </c>
      <c r="F55" s="131">
        <f t="shared" si="3"/>
        <v>100</v>
      </c>
    </row>
    <row r="56" spans="1:8">
      <c r="A56" s="87" t="s">
        <v>71</v>
      </c>
      <c r="B56" s="80">
        <v>3040</v>
      </c>
      <c r="C56" s="133">
        <v>5977.6729999999998</v>
      </c>
      <c r="D56" s="133">
        <v>5568.5159999999996</v>
      </c>
      <c r="E56" s="130">
        <f t="shared" si="2"/>
        <v>-409.15700000000015</v>
      </c>
      <c r="F56" s="131">
        <f t="shared" si="3"/>
        <v>93.155246196973295</v>
      </c>
    </row>
    <row r="57" spans="1:8" ht="36" customHeight="1">
      <c r="A57" s="28" t="s">
        <v>72</v>
      </c>
      <c r="B57" s="80">
        <v>3050</v>
      </c>
      <c r="C57" s="133">
        <v>7275.5050000000001</v>
      </c>
      <c r="D57" s="133">
        <v>6748.7219999999998</v>
      </c>
      <c r="E57" s="130">
        <f t="shared" si="2"/>
        <v>-526.78300000000036</v>
      </c>
      <c r="F57" s="131">
        <f t="shared" si="3"/>
        <v>92.75949916878622</v>
      </c>
    </row>
    <row r="58" spans="1:8" ht="27.75" customHeight="1">
      <c r="A58" s="88" t="s">
        <v>73</v>
      </c>
      <c r="B58" s="84">
        <v>3060</v>
      </c>
      <c r="C58" s="135">
        <v>0</v>
      </c>
      <c r="D58" s="135">
        <v>0</v>
      </c>
      <c r="E58" s="130">
        <f t="shared" si="2"/>
        <v>0</v>
      </c>
      <c r="F58" s="131">
        <v>0</v>
      </c>
      <c r="G58" s="72"/>
    </row>
    <row r="59" spans="1:8">
      <c r="A59" s="25" t="s">
        <v>74</v>
      </c>
      <c r="B59" s="6"/>
      <c r="C59" s="95"/>
      <c r="D59" s="95"/>
      <c r="E59" s="130"/>
      <c r="F59" s="131"/>
    </row>
    <row r="60" spans="1:8">
      <c r="A60" s="89" t="s">
        <v>75</v>
      </c>
      <c r="B60" s="6">
        <v>4010</v>
      </c>
      <c r="C60" s="95">
        <v>5412.5060000000003</v>
      </c>
      <c r="D60" s="95">
        <v>5412.5060000000003</v>
      </c>
      <c r="E60" s="130">
        <f t="shared" ref="E60:E69" si="4">D60-C60</f>
        <v>0</v>
      </c>
      <c r="F60" s="131">
        <f t="shared" ref="F60:F69" si="5">D60/C60*100</f>
        <v>100</v>
      </c>
    </row>
    <row r="61" spans="1:8">
      <c r="A61" s="89" t="s">
        <v>76</v>
      </c>
      <c r="B61" s="6">
        <v>4020</v>
      </c>
      <c r="C61" s="95">
        <v>7000</v>
      </c>
      <c r="D61" s="95">
        <v>9782.2610000000004</v>
      </c>
      <c r="E61" s="130">
        <f t="shared" si="4"/>
        <v>2782.2610000000004</v>
      </c>
      <c r="F61" s="131">
        <f t="shared" si="5"/>
        <v>139.74658571428571</v>
      </c>
      <c r="H61" s="72"/>
    </row>
    <row r="62" spans="1:8" ht="30.75" customHeight="1">
      <c r="A62" s="90" t="s">
        <v>77</v>
      </c>
      <c r="B62" s="91">
        <v>5000</v>
      </c>
      <c r="C62" s="137">
        <f>SUM(C63:C68)</f>
        <v>2386.817</v>
      </c>
      <c r="D62" s="137">
        <f>SUM(D63:D68)</f>
        <v>2386.8159999999998</v>
      </c>
      <c r="E62" s="128">
        <f t="shared" si="4"/>
        <v>-1.0000000002037268E-3</v>
      </c>
      <c r="F62" s="129">
        <f t="shared" si="5"/>
        <v>99.999958103197685</v>
      </c>
      <c r="H62" s="72"/>
    </row>
    <row r="63" spans="1:8">
      <c r="A63" s="35" t="s">
        <v>78</v>
      </c>
      <c r="B63" s="80">
        <v>5010</v>
      </c>
      <c r="C63" s="133">
        <f>'Рядок 5000 Звіт(кап.інвест.)'!M7</f>
        <v>0</v>
      </c>
      <c r="D63" s="133">
        <f>'Рядок 5000 Звіт(кап.інвест.)'!N7</f>
        <v>0</v>
      </c>
      <c r="E63" s="130">
        <f t="shared" si="4"/>
        <v>0</v>
      </c>
      <c r="F63" s="131">
        <v>0</v>
      </c>
    </row>
    <row r="64" spans="1:8">
      <c r="A64" s="28" t="s">
        <v>79</v>
      </c>
      <c r="B64" s="80">
        <v>5020</v>
      </c>
      <c r="C64" s="133">
        <v>273.63600000000002</v>
      </c>
      <c r="D64" s="133">
        <f>'Рядок 5000 Звіт(кап.інвест.)'!N8</f>
        <v>273.63599999999997</v>
      </c>
      <c r="E64" s="130">
        <f t="shared" si="4"/>
        <v>0</v>
      </c>
      <c r="F64" s="131">
        <f t="shared" si="5"/>
        <v>99.999999999999972</v>
      </c>
    </row>
    <row r="65" spans="1:16" s="43" customFormat="1">
      <c r="A65" s="35" t="s">
        <v>80</v>
      </c>
      <c r="B65" s="80">
        <v>5030</v>
      </c>
      <c r="C65" s="133">
        <v>515.72699999999998</v>
      </c>
      <c r="D65" s="133">
        <f>'Рядок 5000 Звіт(кап.інвест.)'!N9</f>
        <v>515.72699999999998</v>
      </c>
      <c r="E65" s="130">
        <f t="shared" si="4"/>
        <v>0</v>
      </c>
      <c r="F65" s="131">
        <f t="shared" si="5"/>
        <v>100</v>
      </c>
    </row>
    <row r="66" spans="1:16" s="43" customFormat="1">
      <c r="A66" s="35" t="s">
        <v>81</v>
      </c>
      <c r="B66" s="80">
        <v>5040</v>
      </c>
      <c r="C66" s="133">
        <f>'Рядок 5000 Звіт(кап.інвест.)'!M10</f>
        <v>0</v>
      </c>
      <c r="D66" s="133">
        <f>'Рядок 5000 Звіт(кап.інвест.)'!N10</f>
        <v>0</v>
      </c>
      <c r="E66" s="130">
        <f t="shared" si="4"/>
        <v>0</v>
      </c>
      <c r="F66" s="131">
        <v>0</v>
      </c>
    </row>
    <row r="67" spans="1:16" s="43" customFormat="1" ht="31.5">
      <c r="A67" s="35" t="s">
        <v>82</v>
      </c>
      <c r="B67" s="80">
        <v>5050</v>
      </c>
      <c r="C67" s="133">
        <f>'Рядок 5000 Звіт(кап.інвест.)'!M11</f>
        <v>0</v>
      </c>
      <c r="D67" s="133">
        <f>'Рядок 5000 Звіт(кап.інвест.)'!N11</f>
        <v>0</v>
      </c>
      <c r="E67" s="130">
        <f t="shared" si="4"/>
        <v>0</v>
      </c>
      <c r="F67" s="131">
        <v>0</v>
      </c>
    </row>
    <row r="68" spans="1:16" s="43" customFormat="1">
      <c r="A68" s="35" t="s">
        <v>83</v>
      </c>
      <c r="B68" s="80">
        <v>5060</v>
      </c>
      <c r="C68" s="133">
        <v>1597.454</v>
      </c>
      <c r="D68" s="133">
        <f>'Рядок 5000 Звіт(кап.інвест.)'!N12</f>
        <v>1597.453</v>
      </c>
      <c r="E68" s="130">
        <f t="shared" si="4"/>
        <v>-9.9999999997635314E-4</v>
      </c>
      <c r="F68" s="131">
        <f t="shared" si="5"/>
        <v>99.999937400388376</v>
      </c>
    </row>
    <row r="69" spans="1:16" s="43" customFormat="1">
      <c r="A69" s="11" t="s">
        <v>84</v>
      </c>
      <c r="B69" s="6">
        <v>5070</v>
      </c>
      <c r="C69" s="95">
        <v>30732.598999999998</v>
      </c>
      <c r="D69" s="95">
        <v>56751.044999999998</v>
      </c>
      <c r="E69" s="130">
        <f t="shared" si="4"/>
        <v>26018.446</v>
      </c>
      <c r="F69" s="131">
        <f t="shared" si="5"/>
        <v>184.66074086347203</v>
      </c>
    </row>
    <row r="70" spans="1:16" s="43" customFormat="1">
      <c r="A70" s="25" t="s">
        <v>85</v>
      </c>
      <c r="B70" s="25"/>
      <c r="C70" s="136"/>
      <c r="D70" s="136"/>
      <c r="E70" s="130"/>
      <c r="F70" s="131"/>
    </row>
    <row r="71" spans="1:16" s="43" customFormat="1" ht="31.5">
      <c r="A71" s="10" t="s">
        <v>86</v>
      </c>
      <c r="B71" s="6">
        <v>6010</v>
      </c>
      <c r="C71" s="120">
        <f>C44/C13*100</f>
        <v>6.7321334783990592</v>
      </c>
      <c r="D71" s="120">
        <f>D44/D13*100</f>
        <v>11.414169275516809</v>
      </c>
      <c r="E71" s="130">
        <f>D71-C71</f>
        <v>4.6820357971177495</v>
      </c>
      <c r="F71" s="131">
        <f>D71/C71*100</f>
        <v>169.54757822524883</v>
      </c>
    </row>
    <row r="72" spans="1:16" s="43" customFormat="1">
      <c r="A72" s="35" t="s">
        <v>87</v>
      </c>
      <c r="B72" s="79">
        <v>6020</v>
      </c>
      <c r="C72" s="132">
        <f>C62/C43</f>
        <v>1.5961017892154896</v>
      </c>
      <c r="D72" s="132">
        <f>D62/D43</f>
        <v>1.5961011204998781</v>
      </c>
      <c r="E72" s="130">
        <f>D72-C72</f>
        <v>-6.6871561155146253E-7</v>
      </c>
      <c r="F72" s="131">
        <f>D72/C72*100</f>
        <v>99.99995810319767</v>
      </c>
    </row>
    <row r="73" spans="1:16" s="43" customFormat="1">
      <c r="A73" s="83" t="s">
        <v>88</v>
      </c>
      <c r="B73" s="84">
        <v>6030</v>
      </c>
      <c r="C73" s="135">
        <v>0.22700000000000001</v>
      </c>
      <c r="D73" s="135">
        <v>0.182</v>
      </c>
      <c r="E73" s="130">
        <f>D73-C73</f>
        <v>-4.5000000000000012E-2</v>
      </c>
      <c r="F73" s="131">
        <f>D73/C73*100</f>
        <v>80.176211453744486</v>
      </c>
      <c r="G73" s="93" t="s">
        <v>89</v>
      </c>
      <c r="H73" s="93"/>
      <c r="I73" s="93"/>
      <c r="J73" s="93"/>
      <c r="K73" s="93"/>
      <c r="L73" s="93"/>
      <c r="M73" s="93"/>
      <c r="N73" s="93"/>
      <c r="O73" s="93"/>
      <c r="P73" s="93"/>
    </row>
    <row r="74" spans="1:16" s="43" customFormat="1">
      <c r="A74" s="25" t="s">
        <v>90</v>
      </c>
      <c r="B74" s="25"/>
      <c r="C74" s="136"/>
      <c r="D74" s="136"/>
      <c r="E74" s="130"/>
      <c r="F74" s="131"/>
    </row>
    <row r="75" spans="1:16" s="43" customFormat="1" ht="47.25">
      <c r="A75" s="169" t="s">
        <v>91</v>
      </c>
      <c r="B75" s="170">
        <v>7100</v>
      </c>
      <c r="C75" s="171">
        <f>SUM(C76:C81)</f>
        <v>410.5</v>
      </c>
      <c r="D75" s="172">
        <f>SUM(D76:D81)</f>
        <v>342</v>
      </c>
      <c r="E75" s="138">
        <f t="shared" ref="E75:E95" si="6">D75-C75</f>
        <v>-68.5</v>
      </c>
      <c r="F75" s="129">
        <f t="shared" ref="F75:F95" si="7">D75/C75*100</f>
        <v>83.313032886723505</v>
      </c>
    </row>
    <row r="76" spans="1:16" s="43" customFormat="1" ht="17.45" customHeight="1">
      <c r="A76" s="173" t="s">
        <v>92</v>
      </c>
      <c r="B76" s="174">
        <v>7110</v>
      </c>
      <c r="C76" s="177">
        <v>1</v>
      </c>
      <c r="D76" s="177">
        <v>1</v>
      </c>
      <c r="E76" s="139">
        <f t="shared" si="6"/>
        <v>0</v>
      </c>
      <c r="F76" s="131">
        <f t="shared" si="7"/>
        <v>100</v>
      </c>
    </row>
    <row r="77" spans="1:16" s="43" customFormat="1" ht="16.899999999999999" customHeight="1">
      <c r="A77" s="173" t="s">
        <v>93</v>
      </c>
      <c r="B77" s="174">
        <v>7120</v>
      </c>
      <c r="C77" s="177">
        <v>110.5</v>
      </c>
      <c r="D77" s="177">
        <v>94</v>
      </c>
      <c r="E77" s="139">
        <f t="shared" si="6"/>
        <v>-16.5</v>
      </c>
      <c r="F77" s="131">
        <f t="shared" si="7"/>
        <v>85.067873303167417</v>
      </c>
    </row>
    <row r="78" spans="1:16" s="43" customFormat="1" ht="16.899999999999999" customHeight="1">
      <c r="A78" s="175" t="s">
        <v>94</v>
      </c>
      <c r="B78" s="174">
        <v>7130</v>
      </c>
      <c r="C78" s="177">
        <v>148.5</v>
      </c>
      <c r="D78" s="177">
        <v>119</v>
      </c>
      <c r="E78" s="139">
        <f t="shared" si="6"/>
        <v>-29.5</v>
      </c>
      <c r="F78" s="131">
        <f t="shared" si="7"/>
        <v>80.134680134680139</v>
      </c>
    </row>
    <row r="79" spans="1:16" s="43" customFormat="1" ht="16.899999999999999" customHeight="1">
      <c r="A79" s="175" t="s">
        <v>95</v>
      </c>
      <c r="B79" s="174">
        <v>7140</v>
      </c>
      <c r="C79" s="177">
        <v>40.25</v>
      </c>
      <c r="D79" s="177">
        <v>37</v>
      </c>
      <c r="E79" s="139">
        <f t="shared" si="6"/>
        <v>-3.25</v>
      </c>
      <c r="F79" s="131">
        <f t="shared" si="7"/>
        <v>91.925465838509311</v>
      </c>
    </row>
    <row r="80" spans="1:16" s="43" customFormat="1" ht="16.899999999999999" customHeight="1">
      <c r="A80" s="175" t="s">
        <v>96</v>
      </c>
      <c r="B80" s="174">
        <v>7150</v>
      </c>
      <c r="C80" s="177">
        <v>23</v>
      </c>
      <c r="D80" s="177">
        <v>17</v>
      </c>
      <c r="E80" s="139">
        <f t="shared" si="6"/>
        <v>-6</v>
      </c>
      <c r="F80" s="131">
        <f t="shared" si="7"/>
        <v>73.91304347826086</v>
      </c>
    </row>
    <row r="81" spans="1:15" s="43" customFormat="1" ht="16.899999999999999" customHeight="1">
      <c r="A81" s="173" t="s">
        <v>97</v>
      </c>
      <c r="B81" s="176">
        <v>7160</v>
      </c>
      <c r="C81" s="178">
        <v>87.25</v>
      </c>
      <c r="D81" s="178">
        <v>74</v>
      </c>
      <c r="E81" s="139">
        <f t="shared" si="6"/>
        <v>-13.25</v>
      </c>
      <c r="F81" s="131">
        <f t="shared" si="7"/>
        <v>84.813753581661885</v>
      </c>
    </row>
    <row r="82" spans="1:15" s="43" customFormat="1">
      <c r="A82" s="11" t="s">
        <v>98</v>
      </c>
      <c r="B82" s="74">
        <v>7200</v>
      </c>
      <c r="C82" s="125">
        <f>SUM(C83:C88)</f>
        <v>33209.296000000002</v>
      </c>
      <c r="D82" s="125">
        <f>SUM(D83:D88)</f>
        <v>31012.487999999998</v>
      </c>
      <c r="E82" s="128">
        <f t="shared" si="6"/>
        <v>-2196.8080000000045</v>
      </c>
      <c r="F82" s="129">
        <f t="shared" si="7"/>
        <v>93.384960644754401</v>
      </c>
    </row>
    <row r="83" spans="1:15" s="43" customFormat="1">
      <c r="A83" s="10" t="s">
        <v>92</v>
      </c>
      <c r="B83" s="6">
        <v>7210</v>
      </c>
      <c r="C83" s="95">
        <v>264</v>
      </c>
      <c r="D83" s="140">
        <v>261.97300000000001</v>
      </c>
      <c r="E83" s="130">
        <f t="shared" si="6"/>
        <v>-2.0269999999999868</v>
      </c>
      <c r="F83" s="131">
        <f t="shared" si="7"/>
        <v>99.232196969696972</v>
      </c>
    </row>
    <row r="84" spans="1:15" s="43" customFormat="1">
      <c r="A84" s="10" t="s">
        <v>93</v>
      </c>
      <c r="B84" s="6">
        <v>7220</v>
      </c>
      <c r="C84" s="95">
        <v>13902.696</v>
      </c>
      <c r="D84" s="95">
        <v>13530.948</v>
      </c>
      <c r="E84" s="130">
        <f t="shared" si="6"/>
        <v>-371.74799999999959</v>
      </c>
      <c r="F84" s="131">
        <f t="shared" si="7"/>
        <v>97.326072583332049</v>
      </c>
    </row>
    <row r="85" spans="1:15" s="43" customFormat="1">
      <c r="A85" s="94" t="s">
        <v>94</v>
      </c>
      <c r="B85" s="6">
        <v>7230</v>
      </c>
      <c r="C85" s="95">
        <v>12221.6</v>
      </c>
      <c r="D85" s="141">
        <v>10622.852000000001</v>
      </c>
      <c r="E85" s="130">
        <f t="shared" si="6"/>
        <v>-1598.7479999999996</v>
      </c>
      <c r="F85" s="131">
        <f t="shared" si="7"/>
        <v>86.918668586764426</v>
      </c>
    </row>
    <row r="86" spans="1:15" s="43" customFormat="1">
      <c r="A86" s="94" t="s">
        <v>95</v>
      </c>
      <c r="B86" s="6">
        <v>7240</v>
      </c>
      <c r="C86" s="95">
        <v>1670.9069999999999</v>
      </c>
      <c r="D86" s="141">
        <v>1664.098</v>
      </c>
      <c r="E86" s="130">
        <f t="shared" si="6"/>
        <v>-6.8089999999999691</v>
      </c>
      <c r="F86" s="131">
        <f t="shared" si="7"/>
        <v>99.59249676971848</v>
      </c>
    </row>
    <row r="87" spans="1:15" s="43" customFormat="1">
      <c r="A87" s="94" t="s">
        <v>96</v>
      </c>
      <c r="B87" s="6">
        <v>7250</v>
      </c>
      <c r="C87" s="95">
        <v>1622.7929999999999</v>
      </c>
      <c r="D87" s="141">
        <v>1511.7950000000001</v>
      </c>
      <c r="E87" s="130">
        <f t="shared" si="6"/>
        <v>-110.99799999999982</v>
      </c>
      <c r="F87" s="131">
        <f t="shared" si="7"/>
        <v>93.16006416098665</v>
      </c>
    </row>
    <row r="88" spans="1:15" s="43" customFormat="1">
      <c r="A88" s="10" t="s">
        <v>97</v>
      </c>
      <c r="B88" s="6">
        <v>7260</v>
      </c>
      <c r="C88" s="95">
        <v>3527.3</v>
      </c>
      <c r="D88" s="141">
        <v>3420.8220000000001</v>
      </c>
      <c r="E88" s="130">
        <f t="shared" si="6"/>
        <v>-106.47800000000007</v>
      </c>
      <c r="F88" s="131">
        <f t="shared" si="7"/>
        <v>96.98131715476427</v>
      </c>
    </row>
    <row r="89" spans="1:15" s="43" customFormat="1" ht="29.25" customHeight="1">
      <c r="A89" s="11" t="s">
        <v>99</v>
      </c>
      <c r="B89" s="74">
        <v>7300</v>
      </c>
      <c r="C89" s="120">
        <f t="shared" ref="C89:D95" si="8">C82/C75/6</f>
        <v>13.483270807957775</v>
      </c>
      <c r="D89" s="120">
        <f t="shared" si="8"/>
        <v>15.113298245614034</v>
      </c>
      <c r="E89" s="128">
        <f t="shared" si="6"/>
        <v>1.6300274376562598</v>
      </c>
      <c r="F89" s="129">
        <f t="shared" si="7"/>
        <v>112.08925831775348</v>
      </c>
      <c r="G89" s="93" t="s">
        <v>100</v>
      </c>
      <c r="H89" s="93"/>
      <c r="I89" s="93"/>
      <c r="J89" s="93"/>
      <c r="K89" s="93"/>
      <c r="L89" s="93"/>
      <c r="M89" s="93"/>
      <c r="N89" s="93"/>
      <c r="O89" s="93"/>
    </row>
    <row r="90" spans="1:15" s="43" customFormat="1" ht="16.5" customHeight="1">
      <c r="A90" s="10" t="s">
        <v>92</v>
      </c>
      <c r="B90" s="6">
        <v>7310</v>
      </c>
      <c r="C90" s="120">
        <f t="shared" si="8"/>
        <v>44</v>
      </c>
      <c r="D90" s="120">
        <f t="shared" si="8"/>
        <v>43.662166666666671</v>
      </c>
      <c r="E90" s="130">
        <f t="shared" si="6"/>
        <v>-0.33783333333332877</v>
      </c>
      <c r="F90" s="131">
        <f t="shared" si="7"/>
        <v>99.232196969696986</v>
      </c>
    </row>
    <row r="91" spans="1:15" s="43" customFormat="1">
      <c r="A91" s="10" t="s">
        <v>93</v>
      </c>
      <c r="B91" s="6">
        <v>7320</v>
      </c>
      <c r="C91" s="120">
        <f t="shared" si="8"/>
        <v>20.969375565610861</v>
      </c>
      <c r="D91" s="120">
        <f t="shared" si="8"/>
        <v>23.991042553191491</v>
      </c>
      <c r="E91" s="130">
        <f t="shared" si="6"/>
        <v>3.0216669875806303</v>
      </c>
      <c r="F91" s="131">
        <f t="shared" si="7"/>
        <v>114.40990447295947</v>
      </c>
    </row>
    <row r="92" spans="1:15" s="43" customFormat="1" ht="19.149999999999999" customHeight="1">
      <c r="A92" s="94" t="s">
        <v>94</v>
      </c>
      <c r="B92" s="6">
        <v>7330</v>
      </c>
      <c r="C92" s="120">
        <f t="shared" si="8"/>
        <v>13.71672278338945</v>
      </c>
      <c r="D92" s="120">
        <f t="shared" si="8"/>
        <v>14.877943977591038</v>
      </c>
      <c r="E92" s="130">
        <f t="shared" si="6"/>
        <v>1.1612211942015875</v>
      </c>
      <c r="F92" s="131">
        <f t="shared" si="7"/>
        <v>108.46573348852534</v>
      </c>
    </row>
    <row r="93" spans="1:15" s="44" customFormat="1" ht="20.45" customHeight="1">
      <c r="A93" s="94" t="s">
        <v>95</v>
      </c>
      <c r="B93" s="6">
        <v>7340</v>
      </c>
      <c r="C93" s="120">
        <f t="shared" si="8"/>
        <v>6.918869565217391</v>
      </c>
      <c r="D93" s="120">
        <f t="shared" si="8"/>
        <v>7.4959369369369364</v>
      </c>
      <c r="E93" s="130">
        <f t="shared" si="6"/>
        <v>0.57706737171954536</v>
      </c>
      <c r="F93" s="131">
        <f t="shared" si="7"/>
        <v>108.3404863508424</v>
      </c>
      <c r="G93" s="96"/>
      <c r="H93" s="96"/>
      <c r="I93" s="96"/>
      <c r="J93" s="96"/>
      <c r="K93" s="96"/>
      <c r="L93" s="96"/>
      <c r="M93" s="96"/>
      <c r="N93" s="96"/>
    </row>
    <row r="94" spans="1:15" ht="16.899999999999999" customHeight="1">
      <c r="A94" s="94" t="s">
        <v>96</v>
      </c>
      <c r="B94" s="6">
        <v>7350</v>
      </c>
      <c r="C94" s="120">
        <f t="shared" si="8"/>
        <v>11.759369565217391</v>
      </c>
      <c r="D94" s="120">
        <f t="shared" si="8"/>
        <v>14.821519607843138</v>
      </c>
      <c r="E94" s="130">
        <f t="shared" si="6"/>
        <v>3.0621500426257473</v>
      </c>
      <c r="F94" s="131">
        <f t="shared" si="7"/>
        <v>126.04008680604078</v>
      </c>
    </row>
    <row r="95" spans="1:15" ht="16.899999999999999" customHeight="1">
      <c r="A95" s="10" t="s">
        <v>97</v>
      </c>
      <c r="B95" s="6">
        <v>7360</v>
      </c>
      <c r="C95" s="120">
        <f t="shared" si="8"/>
        <v>6.7379178605539636</v>
      </c>
      <c r="D95" s="120">
        <f t="shared" si="8"/>
        <v>7.7045540540540545</v>
      </c>
      <c r="E95" s="130">
        <f t="shared" si="6"/>
        <v>0.96663619350009089</v>
      </c>
      <c r="F95" s="131">
        <f t="shared" si="7"/>
        <v>114.34621515882679</v>
      </c>
    </row>
    <row r="96" spans="1:15" s="43" customFormat="1">
      <c r="A96" s="12"/>
      <c r="B96" s="97"/>
      <c r="C96" s="13"/>
      <c r="D96" s="13"/>
      <c r="E96" s="13"/>
      <c r="F96" s="13"/>
    </row>
    <row r="97" spans="1:14" s="43" customFormat="1">
      <c r="A97" s="98" t="s">
        <v>101</v>
      </c>
      <c r="B97" s="99"/>
      <c r="C97" s="100"/>
      <c r="D97" s="101"/>
      <c r="E97" s="102" t="s">
        <v>102</v>
      </c>
      <c r="F97" s="100"/>
    </row>
    <row r="98" spans="1:14" s="43" customFormat="1">
      <c r="A98" s="103"/>
      <c r="B98" s="146" t="s">
        <v>103</v>
      </c>
      <c r="C98" s="146"/>
      <c r="D98" s="52"/>
      <c r="E98" s="147" t="s">
        <v>104</v>
      </c>
      <c r="F98" s="147"/>
    </row>
    <row r="99" spans="1:14" s="43" customFormat="1">
      <c r="A99" s="103" t="s">
        <v>105</v>
      </c>
      <c r="B99" s="104"/>
      <c r="C99" s="105"/>
      <c r="D99" s="53"/>
      <c r="E99" s="104" t="s">
        <v>106</v>
      </c>
      <c r="F99" s="105"/>
    </row>
    <row r="100" spans="1:14" s="43" customFormat="1" ht="13.9" customHeight="1">
      <c r="A100" s="103"/>
      <c r="B100" s="146" t="s">
        <v>103</v>
      </c>
      <c r="C100" s="146"/>
      <c r="D100" s="52"/>
      <c r="E100" s="147" t="s">
        <v>104</v>
      </c>
      <c r="F100" s="147"/>
    </row>
    <row r="101" spans="1:14" s="43" customFormat="1" ht="13.9" customHeight="1">
      <c r="A101" s="46"/>
      <c r="B101" s="46"/>
      <c r="C101" s="45"/>
      <c r="D101" s="45"/>
      <c r="E101" s="45"/>
      <c r="F101" s="45"/>
    </row>
    <row r="102" spans="1:14" s="43" customFormat="1" ht="13.9" customHeight="1">
      <c r="A102" s="46"/>
      <c r="B102" s="46"/>
      <c r="C102" s="45"/>
      <c r="D102" s="45"/>
      <c r="E102" s="45"/>
      <c r="F102" s="45"/>
    </row>
    <row r="103" spans="1:14" s="45" customFormat="1">
      <c r="A103" s="48"/>
      <c r="B103" s="48"/>
      <c r="C103" s="50"/>
      <c r="D103" s="50"/>
      <c r="E103" s="50"/>
      <c r="F103" s="50"/>
      <c r="G103" s="43"/>
      <c r="H103" s="43"/>
      <c r="I103" s="43"/>
      <c r="J103" s="43"/>
      <c r="K103" s="43"/>
      <c r="L103" s="43"/>
      <c r="M103" s="43"/>
      <c r="N103" s="43"/>
    </row>
    <row r="104" spans="1:14" s="45" customFormat="1">
      <c r="A104" s="106"/>
      <c r="B104" s="107"/>
      <c r="C104" s="107"/>
      <c r="D104" s="107"/>
      <c r="E104" s="108"/>
      <c r="G104" s="50"/>
      <c r="H104" s="43"/>
      <c r="I104" s="43"/>
      <c r="J104" s="43"/>
      <c r="K104" s="43"/>
      <c r="L104" s="43"/>
      <c r="M104" s="43"/>
      <c r="N104" s="43"/>
    </row>
    <row r="105" spans="1:14" s="45" customFormat="1">
      <c r="A105" s="48"/>
      <c r="B105" s="48"/>
      <c r="C105" s="50"/>
      <c r="D105" s="50"/>
      <c r="E105" s="50"/>
      <c r="F105" s="50"/>
      <c r="G105" s="43"/>
      <c r="H105" s="43"/>
      <c r="I105" s="43"/>
      <c r="J105" s="43"/>
      <c r="K105" s="43"/>
      <c r="L105" s="43"/>
      <c r="M105" s="43"/>
      <c r="N105" s="43"/>
    </row>
    <row r="106" spans="1:14" s="45" customFormat="1">
      <c r="A106" s="48"/>
      <c r="B106" s="48"/>
      <c r="C106" s="50"/>
      <c r="D106" s="50"/>
      <c r="E106" s="50"/>
      <c r="F106" s="50"/>
      <c r="G106" s="43"/>
      <c r="H106" s="43"/>
      <c r="I106" s="43"/>
      <c r="J106" s="43"/>
      <c r="K106" s="43"/>
      <c r="L106" s="43"/>
      <c r="M106" s="43"/>
      <c r="N106" s="43"/>
    </row>
    <row r="107" spans="1:14" s="45" customFormat="1">
      <c r="A107" s="48"/>
      <c r="B107" s="48"/>
      <c r="C107" s="50"/>
      <c r="D107" s="50"/>
      <c r="E107" s="50"/>
      <c r="F107" s="50"/>
      <c r="G107" s="43"/>
      <c r="H107" s="43"/>
      <c r="I107" s="43"/>
      <c r="J107" s="43"/>
      <c r="K107" s="43"/>
      <c r="L107" s="43"/>
      <c r="M107" s="43"/>
      <c r="N107" s="43"/>
    </row>
    <row r="108" spans="1:14" s="45" customFormat="1">
      <c r="A108" s="48"/>
      <c r="B108" s="48"/>
      <c r="C108" s="50"/>
      <c r="D108" s="50"/>
      <c r="E108" s="50"/>
      <c r="F108" s="50"/>
      <c r="G108" s="43"/>
      <c r="H108" s="43"/>
      <c r="I108" s="43"/>
      <c r="J108" s="43"/>
      <c r="K108" s="43"/>
      <c r="L108" s="43"/>
      <c r="M108" s="43"/>
      <c r="N108" s="43"/>
    </row>
  </sheetData>
  <mergeCells count="13">
    <mergeCell ref="B100:C100"/>
    <mergeCell ref="E100:F100"/>
    <mergeCell ref="A7:F7"/>
    <mergeCell ref="G13:M13"/>
    <mergeCell ref="G14:L14"/>
    <mergeCell ref="G15:L15"/>
    <mergeCell ref="B98:C98"/>
    <mergeCell ref="E98:F98"/>
    <mergeCell ref="B1:F1"/>
    <mergeCell ref="B2:F2"/>
    <mergeCell ref="A4:F4"/>
    <mergeCell ref="A5:F5"/>
    <mergeCell ref="A6:F6"/>
  </mergeCells>
  <pageMargins left="0.70866141732283505" right="0.31496062992126" top="0.35433070866141703" bottom="0" header="0" footer="0"/>
  <pageSetup paperSize="9" scale="65" fitToHeight="4" orientation="portrait" r:id="rId1"/>
  <rowBreaks count="1" manualBreakCount="1">
    <brk id="5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</sheetPr>
  <dimension ref="A1:E24"/>
  <sheetViews>
    <sheetView zoomScaleNormal="100" zoomScaleSheetLayoutView="100" workbookViewId="0">
      <selection activeCell="C29" sqref="C29"/>
    </sheetView>
  </sheetViews>
  <sheetFormatPr defaultColWidth="9" defaultRowHeight="15"/>
  <cols>
    <col min="1" max="1" width="65.7109375" customWidth="1"/>
    <col min="2" max="2" width="15.140625" customWidth="1"/>
    <col min="3" max="3" width="15.5703125" customWidth="1"/>
    <col min="4" max="4" width="11.7109375" customWidth="1"/>
  </cols>
  <sheetData>
    <row r="1" spans="1:5" ht="15.75">
      <c r="A1" s="150"/>
      <c r="B1" s="150"/>
      <c r="C1" s="150"/>
    </row>
    <row r="2" spans="1:5" ht="41.25" customHeight="1">
      <c r="A2" s="151" t="s">
        <v>137</v>
      </c>
      <c r="B2" s="151"/>
      <c r="C2" s="151"/>
    </row>
    <row r="3" spans="1:5" ht="15.75">
      <c r="A3" s="3"/>
      <c r="B3" s="3"/>
      <c r="C3" s="3"/>
    </row>
    <row r="4" spans="1:5">
      <c r="C4" s="113" t="s">
        <v>5</v>
      </c>
    </row>
    <row r="5" spans="1:5" ht="15" customHeight="1">
      <c r="A5" s="32" t="s">
        <v>107</v>
      </c>
      <c r="B5" s="33" t="s">
        <v>7</v>
      </c>
      <c r="C5" s="33" t="s">
        <v>8</v>
      </c>
    </row>
    <row r="6" spans="1:5" ht="15.75">
      <c r="A6" s="34" t="s">
        <v>108</v>
      </c>
      <c r="B6" s="118">
        <v>0</v>
      </c>
      <c r="C6" s="118">
        <v>0</v>
      </c>
    </row>
    <row r="7" spans="1:5" ht="15.75">
      <c r="A7" s="34" t="s">
        <v>109</v>
      </c>
      <c r="B7" s="118">
        <v>0</v>
      </c>
      <c r="C7" s="118">
        <v>0</v>
      </c>
    </row>
    <row r="8" spans="1:5" ht="15.75">
      <c r="A8" s="35" t="s">
        <v>47</v>
      </c>
      <c r="B8" s="118">
        <v>211.56200000000001</v>
      </c>
      <c r="C8" s="118">
        <v>42.487000000000002</v>
      </c>
      <c r="D8" s="36">
        <f t="shared" ref="D8:D15" si="0">C8-B8</f>
        <v>-169.07500000000002</v>
      </c>
    </row>
    <row r="9" spans="1:5" ht="15.75">
      <c r="A9" s="35" t="s">
        <v>48</v>
      </c>
      <c r="B9" s="118">
        <v>325</v>
      </c>
      <c r="C9" s="118">
        <v>324.88400000000001</v>
      </c>
      <c r="D9" s="36">
        <f t="shared" si="0"/>
        <v>-0.11599999999998545</v>
      </c>
      <c r="E9" s="37" t="s">
        <v>110</v>
      </c>
    </row>
    <row r="10" spans="1:5" ht="15.75">
      <c r="A10" s="35" t="s">
        <v>49</v>
      </c>
      <c r="B10" s="118">
        <v>113.6</v>
      </c>
      <c r="C10" s="118">
        <v>103.75</v>
      </c>
      <c r="D10" s="36">
        <f t="shared" si="0"/>
        <v>-9.8499999999999943</v>
      </c>
    </row>
    <row r="11" spans="1:5" ht="15.75">
      <c r="A11" s="35" t="s">
        <v>50</v>
      </c>
      <c r="B11" s="118">
        <v>0</v>
      </c>
      <c r="C11" s="118">
        <v>0</v>
      </c>
      <c r="D11" s="36">
        <f t="shared" si="0"/>
        <v>0</v>
      </c>
    </row>
    <row r="12" spans="1:5" ht="15.75">
      <c r="A12" s="35" t="s">
        <v>51</v>
      </c>
      <c r="B12" s="118">
        <v>0</v>
      </c>
      <c r="C12" s="118">
        <v>0</v>
      </c>
      <c r="D12" s="36">
        <f t="shared" si="0"/>
        <v>0</v>
      </c>
    </row>
    <row r="13" spans="1:5" ht="15.75">
      <c r="A13" s="35" t="s">
        <v>52</v>
      </c>
      <c r="B13" s="118">
        <v>0</v>
      </c>
      <c r="C13" s="118">
        <v>0</v>
      </c>
      <c r="D13" s="36">
        <f t="shared" si="0"/>
        <v>0</v>
      </c>
    </row>
    <row r="14" spans="1:5" ht="31.5">
      <c r="A14" s="28" t="s">
        <v>53</v>
      </c>
      <c r="B14" s="118">
        <v>0</v>
      </c>
      <c r="C14" s="118">
        <v>0</v>
      </c>
      <c r="D14" s="36">
        <f t="shared" si="0"/>
        <v>0</v>
      </c>
    </row>
    <row r="15" spans="1:5" ht="15.75">
      <c r="A15" s="28" t="s">
        <v>54</v>
      </c>
      <c r="B15" s="118">
        <v>46.337000000000003</v>
      </c>
      <c r="C15" s="118">
        <v>46.335999999999999</v>
      </c>
      <c r="D15" s="36">
        <f t="shared" si="0"/>
        <v>-1.0000000000047748E-3</v>
      </c>
    </row>
    <row r="16" spans="1:5" ht="15.75">
      <c r="A16" s="35" t="s">
        <v>55</v>
      </c>
      <c r="B16" s="118">
        <v>4859.4520000000002</v>
      </c>
      <c r="C16" s="118">
        <v>4375.8689999999997</v>
      </c>
      <c r="D16" s="36">
        <f t="shared" ref="D16:D20" si="1">C16-B16</f>
        <v>-483.58300000000054</v>
      </c>
    </row>
    <row r="17" spans="1:4" ht="15.75">
      <c r="A17" s="28" t="s">
        <v>57</v>
      </c>
      <c r="B17" s="118">
        <v>0</v>
      </c>
      <c r="C17" s="118">
        <v>0</v>
      </c>
      <c r="D17" s="36">
        <f t="shared" si="1"/>
        <v>0</v>
      </c>
    </row>
    <row r="18" spans="1:4" ht="31.5">
      <c r="A18" s="7" t="s">
        <v>111</v>
      </c>
      <c r="B18" s="118">
        <v>0</v>
      </c>
      <c r="C18" s="118">
        <v>0</v>
      </c>
      <c r="D18" s="36">
        <f t="shared" si="1"/>
        <v>0</v>
      </c>
    </row>
    <row r="19" spans="1:4" ht="31.5">
      <c r="A19" s="7" t="s">
        <v>112</v>
      </c>
      <c r="B19" s="118">
        <v>0</v>
      </c>
      <c r="C19" s="118">
        <v>0</v>
      </c>
      <c r="D19" s="38">
        <f t="shared" si="1"/>
        <v>0</v>
      </c>
    </row>
    <row r="20" spans="1:4" ht="15.75">
      <c r="A20" s="34" t="s">
        <v>113</v>
      </c>
      <c r="B20" s="119">
        <f>SUM(B6:B19)</f>
        <v>5555.951</v>
      </c>
      <c r="C20" s="119">
        <f>SUM(C6:C19)</f>
        <v>4893.326</v>
      </c>
      <c r="D20" s="36">
        <f t="shared" si="1"/>
        <v>-662.625</v>
      </c>
    </row>
    <row r="21" spans="1:4">
      <c r="B21" s="39"/>
      <c r="C21" s="39"/>
    </row>
    <row r="23" spans="1:4" ht="17.25">
      <c r="A23" s="15" t="s">
        <v>114</v>
      </c>
      <c r="B23" s="40" t="s">
        <v>106</v>
      </c>
      <c r="C23" s="16"/>
    </row>
    <row r="24" spans="1:4" ht="17.25">
      <c r="A24" s="15"/>
      <c r="B24" s="41" t="s">
        <v>103</v>
      </c>
      <c r="C24" s="42" t="s">
        <v>115</v>
      </c>
    </row>
  </sheetData>
  <mergeCells count="2">
    <mergeCell ref="A1:C1"/>
    <mergeCell ref="A2:C2"/>
  </mergeCells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  <pageSetUpPr fitToPage="1"/>
  </sheetPr>
  <dimension ref="A1:Q23"/>
  <sheetViews>
    <sheetView zoomScaleNormal="100" zoomScaleSheetLayoutView="90" workbookViewId="0">
      <selection activeCell="L14" sqref="L14"/>
    </sheetView>
  </sheetViews>
  <sheetFormatPr defaultColWidth="9" defaultRowHeight="15"/>
  <cols>
    <col min="1" max="1" width="38.140625" customWidth="1"/>
    <col min="2" max="2" width="6.85546875" customWidth="1"/>
    <col min="3" max="3" width="12.7109375" customWidth="1"/>
    <col min="4" max="4" width="17.28515625" customWidth="1"/>
    <col min="5" max="10" width="13" customWidth="1"/>
    <col min="11" max="13" width="12.28515625" customWidth="1"/>
    <col min="14" max="14" width="16.28515625" customWidth="1"/>
  </cols>
  <sheetData>
    <row r="1" spans="1:17" ht="15.75">
      <c r="A1" s="150" t="s">
        <v>116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2"/>
    </row>
    <row r="2" spans="1:17" ht="15.75">
      <c r="A2" s="150" t="s">
        <v>138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2"/>
    </row>
    <row r="3" spans="1:17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 t="s">
        <v>5</v>
      </c>
      <c r="N3" s="3"/>
    </row>
    <row r="4" spans="1:17" ht="31.5" customHeight="1">
      <c r="A4" s="157"/>
      <c r="B4" s="160" t="s">
        <v>117</v>
      </c>
      <c r="C4" s="152" t="s">
        <v>118</v>
      </c>
      <c r="D4" s="152"/>
      <c r="E4" s="152"/>
      <c r="F4" s="152"/>
      <c r="G4" s="152"/>
      <c r="H4" s="152"/>
      <c r="I4" s="152"/>
      <c r="J4" s="152"/>
      <c r="K4" s="152"/>
      <c r="L4" s="152"/>
      <c r="M4" s="153" t="s">
        <v>113</v>
      </c>
      <c r="N4" s="153"/>
    </row>
    <row r="5" spans="1:17" ht="25.5" customHeight="1">
      <c r="A5" s="158"/>
      <c r="B5" s="161"/>
      <c r="C5" s="153" t="s">
        <v>119</v>
      </c>
      <c r="D5" s="153"/>
      <c r="E5" s="153" t="s">
        <v>120</v>
      </c>
      <c r="F5" s="153"/>
      <c r="G5" s="153" t="s">
        <v>121</v>
      </c>
      <c r="H5" s="153"/>
      <c r="I5" s="153" t="s">
        <v>122</v>
      </c>
      <c r="J5" s="153"/>
      <c r="K5" s="153" t="s">
        <v>123</v>
      </c>
      <c r="L5" s="153"/>
      <c r="M5" s="153"/>
      <c r="N5" s="153"/>
    </row>
    <row r="6" spans="1:17" ht="15.75">
      <c r="A6" s="159"/>
      <c r="B6" s="162"/>
      <c r="C6" s="6" t="s">
        <v>7</v>
      </c>
      <c r="D6" s="6" t="s">
        <v>8</v>
      </c>
      <c r="E6" s="6" t="s">
        <v>7</v>
      </c>
      <c r="F6" s="6" t="s">
        <v>8</v>
      </c>
      <c r="G6" s="6" t="s">
        <v>7</v>
      </c>
      <c r="H6" s="6" t="s">
        <v>8</v>
      </c>
      <c r="I6" s="6" t="s">
        <v>7</v>
      </c>
      <c r="J6" s="6" t="s">
        <v>8</v>
      </c>
      <c r="K6" s="6" t="s">
        <v>7</v>
      </c>
      <c r="L6" s="6" t="s">
        <v>8</v>
      </c>
      <c r="M6" s="31" t="s">
        <v>7</v>
      </c>
      <c r="N6" s="31" t="s">
        <v>8</v>
      </c>
    </row>
    <row r="7" spans="1:17" s="112" customFormat="1" ht="15.75">
      <c r="A7" s="109" t="s">
        <v>124</v>
      </c>
      <c r="B7" s="110">
        <v>1200</v>
      </c>
      <c r="C7" s="116">
        <f>SUM(C8:C19)</f>
        <v>42950.391000000003</v>
      </c>
      <c r="D7" s="116">
        <f t="shared" ref="D7:L7" si="0">SUM(D8:D19)</f>
        <v>39870.141000000011</v>
      </c>
      <c r="E7" s="116">
        <f t="shared" si="0"/>
        <v>8110.1370000000006</v>
      </c>
      <c r="F7" s="116">
        <f t="shared" si="0"/>
        <v>7447.2759999999998</v>
      </c>
      <c r="G7" s="116">
        <f t="shared" si="0"/>
        <v>0</v>
      </c>
      <c r="H7" s="116">
        <f t="shared" si="0"/>
        <v>0</v>
      </c>
      <c r="I7" s="116">
        <f t="shared" si="0"/>
        <v>0</v>
      </c>
      <c r="J7" s="116">
        <f t="shared" si="0"/>
        <v>0</v>
      </c>
      <c r="K7" s="116">
        <f t="shared" si="0"/>
        <v>3922.0229999999997</v>
      </c>
      <c r="L7" s="116">
        <f t="shared" si="0"/>
        <v>3751.9900000000007</v>
      </c>
      <c r="M7" s="116">
        <f>C7+E7+G7+I7+K7</f>
        <v>54982.551000000007</v>
      </c>
      <c r="N7" s="111">
        <f>D7+F7+H7+J7+L7</f>
        <v>51069.407000000007</v>
      </c>
    </row>
    <row r="8" spans="1:17" ht="15.75">
      <c r="A8" s="7" t="s">
        <v>45</v>
      </c>
      <c r="B8" s="5">
        <v>1201</v>
      </c>
      <c r="C8" s="95">
        <v>33207</v>
      </c>
      <c r="D8" s="95">
        <v>31010.192999999999</v>
      </c>
      <c r="E8" s="95">
        <v>0</v>
      </c>
      <c r="F8" s="95">
        <v>0</v>
      </c>
      <c r="G8" s="95">
        <v>0</v>
      </c>
      <c r="H8" s="95">
        <v>0</v>
      </c>
      <c r="I8" s="95">
        <v>0</v>
      </c>
      <c r="J8" s="95">
        <v>0</v>
      </c>
      <c r="K8" s="95">
        <v>2.2959999999999998</v>
      </c>
      <c r="L8" s="95">
        <v>2.2949999999999999</v>
      </c>
      <c r="M8" s="95">
        <f>C8+E8+G8+I8+K8</f>
        <v>33209.296000000002</v>
      </c>
      <c r="N8" s="8">
        <f>D8+F8+H8+J8+L8</f>
        <v>31012.487999999998</v>
      </c>
    </row>
    <row r="9" spans="1:17" ht="15.75">
      <c r="A9" s="26" t="s">
        <v>46</v>
      </c>
      <c r="B9" s="27">
        <v>1202</v>
      </c>
      <c r="C9" s="95">
        <v>7275</v>
      </c>
      <c r="D9" s="95">
        <v>6748.7219999999998</v>
      </c>
      <c r="E9" s="95">
        <v>0</v>
      </c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0.505</v>
      </c>
      <c r="L9" s="95">
        <v>0.505</v>
      </c>
      <c r="M9" s="95">
        <f>C9+E9+I9+K9</f>
        <v>7275.5050000000001</v>
      </c>
      <c r="N9" s="8">
        <f>D9+F9+H9+J9+L9</f>
        <v>6749.2269999999999</v>
      </c>
    </row>
    <row r="10" spans="1:17" ht="18.75" customHeight="1">
      <c r="A10" s="28" t="s">
        <v>47</v>
      </c>
      <c r="B10" s="29">
        <v>1203</v>
      </c>
      <c r="C10" s="95">
        <v>854.4</v>
      </c>
      <c r="D10" s="95">
        <v>586.29399999999998</v>
      </c>
      <c r="E10" s="95">
        <v>211.56200000000001</v>
      </c>
      <c r="F10" s="95">
        <v>42.487000000000002</v>
      </c>
      <c r="G10" s="95">
        <v>0</v>
      </c>
      <c r="H10" s="95">
        <v>0</v>
      </c>
      <c r="I10" s="95">
        <v>0</v>
      </c>
      <c r="J10" s="95">
        <v>0</v>
      </c>
      <c r="K10" s="95">
        <v>324.67599999999999</v>
      </c>
      <c r="L10" s="95">
        <v>212.035</v>
      </c>
      <c r="M10" s="95">
        <f t="shared" ref="M10:M19" si="1">C10+E10+G10+I10+J10+K10</f>
        <v>1390.6379999999999</v>
      </c>
      <c r="N10" s="9">
        <f>D10+F10+H10+J10+L10</f>
        <v>840.81599999999992</v>
      </c>
      <c r="P10" t="s">
        <v>135</v>
      </c>
    </row>
    <row r="11" spans="1:17" ht="35.25" customHeight="1">
      <c r="A11" s="28" t="s">
        <v>48</v>
      </c>
      <c r="B11" s="29">
        <v>1204</v>
      </c>
      <c r="C11" s="95">
        <v>600</v>
      </c>
      <c r="D11" s="95">
        <v>525.26599999999996</v>
      </c>
      <c r="E11" s="95">
        <v>325</v>
      </c>
      <c r="F11" s="95">
        <v>324.88400000000001</v>
      </c>
      <c r="G11" s="95">
        <v>0</v>
      </c>
      <c r="H11" s="95">
        <v>0</v>
      </c>
      <c r="I11" s="95">
        <v>0</v>
      </c>
      <c r="J11" s="95">
        <v>0</v>
      </c>
      <c r="K11" s="95">
        <v>2295</v>
      </c>
      <c r="L11" s="95">
        <v>2241.21</v>
      </c>
      <c r="M11" s="95">
        <f t="shared" si="1"/>
        <v>3220</v>
      </c>
      <c r="N11" s="8">
        <f t="shared" ref="N11:N19" si="2">D11+F11+H11+J11+L11</f>
        <v>3091.36</v>
      </c>
    </row>
    <row r="12" spans="1:17" ht="15.75">
      <c r="A12" s="28" t="s">
        <v>49</v>
      </c>
      <c r="B12" s="29">
        <v>1205</v>
      </c>
      <c r="C12" s="95">
        <v>0</v>
      </c>
      <c r="D12" s="95">
        <v>0</v>
      </c>
      <c r="E12" s="95">
        <v>113.6</v>
      </c>
      <c r="F12" s="95">
        <v>103.75</v>
      </c>
      <c r="G12" s="95">
        <v>0</v>
      </c>
      <c r="H12" s="95">
        <v>0</v>
      </c>
      <c r="I12" s="95">
        <v>0</v>
      </c>
      <c r="J12" s="95">
        <v>0</v>
      </c>
      <c r="K12" s="95">
        <v>18.001999999999999</v>
      </c>
      <c r="L12" s="95">
        <v>18.001000000000001</v>
      </c>
      <c r="M12" s="95">
        <f t="shared" si="1"/>
        <v>131.602</v>
      </c>
      <c r="N12" s="8">
        <f t="shared" si="2"/>
        <v>121.751</v>
      </c>
    </row>
    <row r="13" spans="1:17" ht="52.5" customHeight="1">
      <c r="A13" s="28" t="s">
        <v>50</v>
      </c>
      <c r="B13" s="29">
        <v>1206</v>
      </c>
      <c r="C13" s="95">
        <v>984.03800000000001</v>
      </c>
      <c r="D13" s="117">
        <v>969.71299999999997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148.24799999999999</v>
      </c>
      <c r="L13" s="95">
        <v>147.001</v>
      </c>
      <c r="M13" s="95">
        <f t="shared" si="1"/>
        <v>1132.2860000000001</v>
      </c>
      <c r="N13" s="8">
        <f t="shared" si="2"/>
        <v>1116.7139999999999</v>
      </c>
      <c r="P13" s="115">
        <v>2240</v>
      </c>
      <c r="Q13" t="s">
        <v>140</v>
      </c>
    </row>
    <row r="14" spans="1:17" ht="15.75">
      <c r="A14" s="28" t="s">
        <v>51</v>
      </c>
      <c r="B14" s="29">
        <v>1207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8">
        <v>0</v>
      </c>
    </row>
    <row r="15" spans="1:17" ht="45.75" customHeight="1">
      <c r="A15" s="28" t="s">
        <v>52</v>
      </c>
      <c r="B15" s="29">
        <v>1208</v>
      </c>
      <c r="C15" s="95">
        <v>0</v>
      </c>
      <c r="D15" s="95">
        <v>0</v>
      </c>
      <c r="E15" s="95">
        <v>2554.1860000000001</v>
      </c>
      <c r="F15" s="95">
        <v>2553.9499999999998</v>
      </c>
      <c r="G15" s="95">
        <v>0</v>
      </c>
      <c r="H15" s="95">
        <v>0</v>
      </c>
      <c r="I15" s="95">
        <v>0</v>
      </c>
      <c r="J15" s="95">
        <v>0</v>
      </c>
      <c r="K15" s="95">
        <v>781.67</v>
      </c>
      <c r="L15" s="95">
        <v>781.67</v>
      </c>
      <c r="M15" s="95">
        <f t="shared" si="1"/>
        <v>3335.8560000000002</v>
      </c>
      <c r="N15" s="8">
        <f t="shared" si="2"/>
        <v>3335.62</v>
      </c>
    </row>
    <row r="16" spans="1:17" ht="47.25">
      <c r="A16" s="28" t="s">
        <v>53</v>
      </c>
      <c r="B16" s="29">
        <v>1209</v>
      </c>
      <c r="C16" s="95">
        <v>29.952999999999999</v>
      </c>
      <c r="D16" s="95">
        <v>29.952999999999999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f t="shared" si="1"/>
        <v>29.952999999999999</v>
      </c>
      <c r="N16" s="8">
        <f t="shared" si="2"/>
        <v>29.952999999999999</v>
      </c>
      <c r="P16" t="s">
        <v>132</v>
      </c>
    </row>
    <row r="17" spans="1:16" ht="15.75">
      <c r="A17" s="28" t="s">
        <v>54</v>
      </c>
      <c r="B17" s="29">
        <v>1210</v>
      </c>
      <c r="C17" s="95">
        <v>0</v>
      </c>
      <c r="D17" s="95">
        <v>0</v>
      </c>
      <c r="E17" s="95">
        <v>46.337000000000003</v>
      </c>
      <c r="F17" s="95">
        <v>46.335999999999999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f t="shared" si="1"/>
        <v>46.337000000000003</v>
      </c>
      <c r="N17" s="8">
        <f t="shared" si="2"/>
        <v>46.335999999999999</v>
      </c>
    </row>
    <row r="18" spans="1:16" ht="15.75">
      <c r="A18" s="28" t="s">
        <v>55</v>
      </c>
      <c r="B18" s="29">
        <v>1211</v>
      </c>
      <c r="C18" s="95">
        <v>0</v>
      </c>
      <c r="D18" s="95">
        <v>0</v>
      </c>
      <c r="E18" s="95">
        <v>4859.4520000000002</v>
      </c>
      <c r="F18" s="118">
        <v>4375.8689999999997</v>
      </c>
      <c r="G18" s="95">
        <v>0</v>
      </c>
      <c r="H18" s="95">
        <v>0</v>
      </c>
      <c r="I18" s="95">
        <v>0</v>
      </c>
      <c r="J18" s="95">
        <v>0</v>
      </c>
      <c r="K18" s="95">
        <v>1.6</v>
      </c>
      <c r="L18" s="95">
        <v>0</v>
      </c>
      <c r="M18" s="95">
        <f t="shared" si="1"/>
        <v>4861.0520000000006</v>
      </c>
      <c r="N18" s="8">
        <f t="shared" si="2"/>
        <v>4375.8689999999997</v>
      </c>
    </row>
    <row r="19" spans="1:16" ht="15.75">
      <c r="A19" s="28" t="s">
        <v>125</v>
      </c>
      <c r="B19" s="29">
        <v>1212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350.02600000000001</v>
      </c>
      <c r="L19" s="95">
        <v>349.27300000000002</v>
      </c>
      <c r="M19" s="95">
        <f t="shared" si="1"/>
        <v>350.02600000000001</v>
      </c>
      <c r="N19" s="8">
        <f t="shared" si="2"/>
        <v>349.27300000000002</v>
      </c>
      <c r="P19">
        <v>2800</v>
      </c>
    </row>
    <row r="20" spans="1:16" ht="44.1" customHeight="1">
      <c r="C20" s="30"/>
      <c r="D20" s="154"/>
      <c r="E20" s="154"/>
      <c r="F20" s="154"/>
      <c r="G20" s="154"/>
      <c r="H20" s="154"/>
      <c r="I20" s="154"/>
      <c r="J20" s="154"/>
      <c r="K20" s="154"/>
      <c r="L20" s="30"/>
      <c r="M20" s="30"/>
      <c r="N20" s="30"/>
      <c r="P20" t="s">
        <v>134</v>
      </c>
    </row>
    <row r="22" spans="1:16" ht="17.25">
      <c r="A22" s="15" t="s">
        <v>114</v>
      </c>
      <c r="B22" s="17"/>
      <c r="C22" s="17"/>
      <c r="D22" s="17"/>
      <c r="E22" s="16"/>
      <c r="F22" s="17"/>
      <c r="G22" s="17"/>
      <c r="H22" s="17"/>
      <c r="I22" s="155" t="s">
        <v>106</v>
      </c>
      <c r="J22" s="155"/>
      <c r="K22" s="155"/>
      <c r="L22" s="17"/>
    </row>
    <row r="23" spans="1:16" ht="17.25">
      <c r="A23" s="15"/>
      <c r="B23" s="17"/>
      <c r="E23" s="18" t="s">
        <v>103</v>
      </c>
      <c r="F23" s="18"/>
      <c r="G23" s="156" t="s">
        <v>141</v>
      </c>
      <c r="H23" s="156"/>
      <c r="I23" s="156"/>
      <c r="J23" s="156"/>
      <c r="K23" s="156"/>
      <c r="L23" s="20"/>
    </row>
  </sheetData>
  <mergeCells count="14">
    <mergeCell ref="D20:K20"/>
    <mergeCell ref="I22:K22"/>
    <mergeCell ref="G23:K23"/>
    <mergeCell ref="A4:A6"/>
    <mergeCell ref="B4:B6"/>
    <mergeCell ref="A1:M1"/>
    <mergeCell ref="A2:M2"/>
    <mergeCell ref="C4:L4"/>
    <mergeCell ref="C5:D5"/>
    <mergeCell ref="E5:F5"/>
    <mergeCell ref="G5:H5"/>
    <mergeCell ref="I5:J5"/>
    <mergeCell ref="K5:L5"/>
    <mergeCell ref="M4:N5"/>
  </mergeCells>
  <pageMargins left="0.70866141732283505" right="0.511811023622047" top="0.74803149606299202" bottom="0.74803149606299202" header="0" footer="0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zoomScaleNormal="100" zoomScaleSheetLayoutView="70" workbookViewId="0">
      <selection activeCell="L8" sqref="L8"/>
    </sheetView>
  </sheetViews>
  <sheetFormatPr defaultColWidth="9" defaultRowHeight="15"/>
  <cols>
    <col min="2" max="2" width="29.42578125" customWidth="1"/>
    <col min="3" max="3" width="15.28515625" customWidth="1"/>
    <col min="4" max="4" width="14.85546875" customWidth="1"/>
    <col min="5" max="5" width="10.5703125" customWidth="1"/>
    <col min="6" max="6" width="10" customWidth="1"/>
    <col min="7" max="7" width="9.7109375" customWidth="1"/>
    <col min="8" max="8" width="12.28515625" customWidth="1"/>
    <col min="9" max="9" width="13.5703125" customWidth="1"/>
    <col min="10" max="10" width="11.85546875" customWidth="1"/>
    <col min="11" max="11" width="11.28515625" customWidth="1"/>
    <col min="12" max="12" width="12.85546875" customWidth="1"/>
    <col min="13" max="13" width="11.42578125" customWidth="1"/>
    <col min="14" max="14" width="12.5703125" customWidth="1"/>
  </cols>
  <sheetData>
    <row r="1" spans="2:14" ht="15.75">
      <c r="B1" s="163" t="s">
        <v>116</v>
      </c>
      <c r="C1" s="163"/>
      <c r="D1" s="163"/>
      <c r="E1" s="1"/>
      <c r="F1" s="1"/>
      <c r="G1" s="2"/>
      <c r="H1" s="2"/>
      <c r="I1" s="2"/>
    </row>
    <row r="2" spans="2:14" ht="15.75">
      <c r="B2" s="163" t="s">
        <v>139</v>
      </c>
      <c r="C2" s="163"/>
      <c r="D2" s="163"/>
      <c r="E2" s="163"/>
      <c r="F2" s="163"/>
      <c r="G2" s="163"/>
      <c r="H2" s="163"/>
      <c r="I2" s="163"/>
    </row>
    <row r="3" spans="2:14" ht="15.75">
      <c r="B3" s="3"/>
      <c r="C3" s="3"/>
      <c r="D3" s="3"/>
      <c r="E3" s="3"/>
      <c r="F3" s="3"/>
      <c r="G3" s="3"/>
      <c r="H3" s="3"/>
      <c r="N3" s="3" t="s">
        <v>5</v>
      </c>
    </row>
    <row r="4" spans="2:14" ht="15.75">
      <c r="B4" s="164" t="s">
        <v>118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6"/>
    </row>
    <row r="5" spans="2:14" ht="63" customHeight="1">
      <c r="B5" s="4"/>
      <c r="C5" s="167" t="s">
        <v>119</v>
      </c>
      <c r="D5" s="168"/>
      <c r="E5" s="167" t="s">
        <v>120</v>
      </c>
      <c r="F5" s="168"/>
      <c r="G5" s="167" t="s">
        <v>121</v>
      </c>
      <c r="H5" s="168"/>
      <c r="I5" s="167" t="s">
        <v>122</v>
      </c>
      <c r="J5" s="168"/>
      <c r="K5" s="167" t="s">
        <v>123</v>
      </c>
      <c r="L5" s="168"/>
      <c r="M5" s="167" t="s">
        <v>113</v>
      </c>
      <c r="N5" s="168"/>
    </row>
    <row r="6" spans="2:14" ht="15.75">
      <c r="B6" s="4"/>
      <c r="C6" s="6" t="s">
        <v>7</v>
      </c>
      <c r="D6" s="6" t="s">
        <v>8</v>
      </c>
      <c r="E6" s="6" t="s">
        <v>7</v>
      </c>
      <c r="F6" s="6" t="s">
        <v>8</v>
      </c>
      <c r="G6" s="6" t="s">
        <v>7</v>
      </c>
      <c r="H6" s="6" t="s">
        <v>8</v>
      </c>
      <c r="I6" s="6" t="s">
        <v>7</v>
      </c>
      <c r="J6" s="6" t="s">
        <v>8</v>
      </c>
      <c r="K6" s="6" t="s">
        <v>7</v>
      </c>
      <c r="L6" s="6" t="s">
        <v>8</v>
      </c>
      <c r="M6" s="6" t="s">
        <v>7</v>
      </c>
      <c r="N6" s="6" t="s">
        <v>8</v>
      </c>
    </row>
    <row r="7" spans="2:14" ht="24.75" customHeight="1">
      <c r="B7" s="7" t="s">
        <v>129</v>
      </c>
      <c r="C7" s="95">
        <v>0</v>
      </c>
      <c r="D7" s="95">
        <v>0</v>
      </c>
      <c r="E7" s="120">
        <v>0</v>
      </c>
      <c r="F7" s="120">
        <v>0</v>
      </c>
      <c r="G7" s="120">
        <v>0</v>
      </c>
      <c r="H7" s="120">
        <v>0</v>
      </c>
      <c r="I7" s="120">
        <v>0</v>
      </c>
      <c r="J7" s="120">
        <v>0</v>
      </c>
      <c r="K7" s="120">
        <v>0</v>
      </c>
      <c r="L7" s="120">
        <v>0</v>
      </c>
      <c r="M7" s="121">
        <f t="shared" ref="M7:N12" si="0">C7+E7+G7+I7+K7</f>
        <v>0</v>
      </c>
      <c r="N7" s="121">
        <f t="shared" si="0"/>
        <v>0</v>
      </c>
    </row>
    <row r="8" spans="2:14" ht="36.75" customHeight="1">
      <c r="B8" s="7" t="s">
        <v>130</v>
      </c>
      <c r="C8" s="95">
        <v>240.46199999999999</v>
      </c>
      <c r="D8" s="122">
        <v>240.46199999999999</v>
      </c>
      <c r="E8" s="120">
        <v>0</v>
      </c>
      <c r="F8" s="120">
        <v>0</v>
      </c>
      <c r="G8" s="120">
        <v>0</v>
      </c>
      <c r="H8" s="120">
        <v>0</v>
      </c>
      <c r="I8" s="120">
        <v>0</v>
      </c>
      <c r="J8" s="120">
        <v>0</v>
      </c>
      <c r="K8" s="120">
        <v>33.173999999999999</v>
      </c>
      <c r="L8" s="120">
        <v>33.173999999999999</v>
      </c>
      <c r="M8" s="121">
        <f t="shared" si="0"/>
        <v>273.63599999999997</v>
      </c>
      <c r="N8" s="121">
        <f t="shared" si="0"/>
        <v>273.63599999999997</v>
      </c>
    </row>
    <row r="9" spans="2:14" ht="57.75" customHeight="1">
      <c r="B9" s="7" t="s">
        <v>127</v>
      </c>
      <c r="C9" s="95">
        <v>462.334</v>
      </c>
      <c r="D9" s="123">
        <v>462.334</v>
      </c>
      <c r="E9" s="124">
        <v>0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53.393000000000001</v>
      </c>
      <c r="L9" s="124">
        <v>53.393000000000001</v>
      </c>
      <c r="M9" s="121">
        <f t="shared" si="0"/>
        <v>515.72699999999998</v>
      </c>
      <c r="N9" s="121">
        <f t="shared" si="0"/>
        <v>515.72699999999998</v>
      </c>
    </row>
    <row r="10" spans="2:14" ht="51" customHeight="1">
      <c r="B10" s="7" t="s">
        <v>128</v>
      </c>
      <c r="C10" s="95">
        <v>0</v>
      </c>
      <c r="D10" s="124">
        <v>0</v>
      </c>
      <c r="E10" s="120">
        <v>0</v>
      </c>
      <c r="F10" s="120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1">
        <f t="shared" si="0"/>
        <v>0</v>
      </c>
      <c r="N10" s="121">
        <f t="shared" si="0"/>
        <v>0</v>
      </c>
    </row>
    <row r="11" spans="2:14" ht="63" customHeight="1">
      <c r="B11" s="7" t="s">
        <v>82</v>
      </c>
      <c r="C11" s="95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1">
        <f t="shared" si="0"/>
        <v>0</v>
      </c>
      <c r="N11" s="121">
        <f t="shared" si="0"/>
        <v>0</v>
      </c>
    </row>
    <row r="12" spans="2:14" ht="35.25" customHeight="1">
      <c r="B12" s="10" t="s">
        <v>131</v>
      </c>
      <c r="C12" s="95">
        <v>1597.454</v>
      </c>
      <c r="D12" s="120">
        <v>1597.453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1">
        <f t="shared" si="0"/>
        <v>1597.454</v>
      </c>
      <c r="N12" s="121">
        <f t="shared" si="0"/>
        <v>1597.453</v>
      </c>
    </row>
    <row r="13" spans="2:14" ht="15.75">
      <c r="B13" s="11" t="s">
        <v>113</v>
      </c>
      <c r="C13" s="125">
        <f>SUM(C7:C12)</f>
        <v>2300.25</v>
      </c>
      <c r="D13" s="126">
        <f t="shared" ref="D13:N13" si="1">SUM(D7:D12)</f>
        <v>2300.2489999999998</v>
      </c>
      <c r="E13" s="125">
        <f t="shared" si="1"/>
        <v>0</v>
      </c>
      <c r="F13" s="125">
        <f t="shared" si="1"/>
        <v>0</v>
      </c>
      <c r="G13" s="125">
        <f t="shared" si="1"/>
        <v>0</v>
      </c>
      <c r="H13" s="125">
        <f t="shared" si="1"/>
        <v>0</v>
      </c>
      <c r="I13" s="125">
        <f t="shared" si="1"/>
        <v>0</v>
      </c>
      <c r="J13" s="125">
        <f t="shared" si="1"/>
        <v>0</v>
      </c>
      <c r="K13" s="125">
        <f t="shared" si="1"/>
        <v>86.567000000000007</v>
      </c>
      <c r="L13" s="125">
        <f t="shared" si="1"/>
        <v>86.567000000000007</v>
      </c>
      <c r="M13" s="125">
        <f t="shared" si="1"/>
        <v>2386.817</v>
      </c>
      <c r="N13" s="125">
        <f t="shared" si="1"/>
        <v>2386.8159999999998</v>
      </c>
    </row>
    <row r="14" spans="2:14" ht="15.75">
      <c r="B14" s="12"/>
      <c r="C14" s="13"/>
      <c r="D14" s="13"/>
      <c r="E14" s="13"/>
      <c r="F14" s="13"/>
      <c r="G14" s="14"/>
    </row>
    <row r="15" spans="2:14" ht="17.25">
      <c r="B15" s="15" t="s">
        <v>114</v>
      </c>
      <c r="C15" s="16"/>
      <c r="D15" s="17"/>
      <c r="E15" s="155" t="s">
        <v>106</v>
      </c>
      <c r="F15" s="155"/>
      <c r="G15" s="155"/>
    </row>
    <row r="16" spans="2:14" ht="18">
      <c r="B16" s="15"/>
      <c r="C16" s="18" t="s">
        <v>103</v>
      </c>
      <c r="D16" s="19"/>
      <c r="E16" s="20" t="s">
        <v>126</v>
      </c>
      <c r="F16" s="20"/>
      <c r="G16" s="19"/>
    </row>
    <row r="17" spans="2:15" ht="18">
      <c r="B17" s="21"/>
      <c r="C17" s="22"/>
      <c r="D17" s="22"/>
      <c r="E17" s="22"/>
      <c r="F17" s="22"/>
      <c r="G17" s="22"/>
    </row>
    <row r="18" spans="2:15" ht="18">
      <c r="B18" s="21"/>
      <c r="H18" s="19"/>
      <c r="I18" s="19"/>
      <c r="J18" s="19"/>
      <c r="K18" s="19"/>
      <c r="L18" s="19"/>
      <c r="M18" s="19"/>
      <c r="N18" s="19"/>
      <c r="O18" s="19"/>
    </row>
    <row r="19" spans="2:15" ht="18">
      <c r="B19" s="23"/>
      <c r="C19" s="24"/>
      <c r="D19" s="24"/>
      <c r="E19" s="24"/>
      <c r="F19" s="24"/>
      <c r="G19" s="24"/>
      <c r="H19" s="19"/>
      <c r="I19" s="19"/>
      <c r="J19" s="19"/>
      <c r="K19" s="19"/>
      <c r="L19" s="19"/>
      <c r="M19" s="19"/>
      <c r="N19" s="19"/>
      <c r="O19" s="19"/>
    </row>
    <row r="20" spans="2:15" ht="18">
      <c r="B20" s="23"/>
      <c r="C20" s="24"/>
      <c r="D20" s="24"/>
      <c r="E20" s="24"/>
      <c r="F20" s="24"/>
      <c r="G20" s="24"/>
      <c r="H20" s="19"/>
      <c r="I20" s="19"/>
      <c r="J20" s="19"/>
      <c r="K20" s="19"/>
      <c r="L20" s="19"/>
      <c r="M20" s="19"/>
      <c r="N20" s="19"/>
      <c r="O20" s="19"/>
    </row>
    <row r="21" spans="2:15" ht="18">
      <c r="B21" s="23"/>
      <c r="C21" s="24"/>
      <c r="D21" s="24"/>
      <c r="E21" s="24"/>
      <c r="F21" s="24"/>
      <c r="G21" s="24"/>
      <c r="H21" s="19"/>
      <c r="I21" s="19"/>
      <c r="J21" s="19"/>
      <c r="K21" s="19"/>
      <c r="L21" s="19"/>
      <c r="M21" s="19"/>
      <c r="N21" s="19"/>
      <c r="O21" s="19"/>
    </row>
    <row r="22" spans="2:15" ht="18">
      <c r="B22" s="23"/>
      <c r="C22" s="24"/>
      <c r="D22" s="24"/>
      <c r="E22" s="24"/>
      <c r="F22" s="24"/>
      <c r="G22" s="24"/>
      <c r="H22" s="19"/>
      <c r="I22" s="19"/>
      <c r="J22" s="19"/>
      <c r="K22" s="19"/>
      <c r="L22" s="19"/>
      <c r="M22" s="19"/>
      <c r="N22" s="19"/>
      <c r="O22" s="19"/>
    </row>
    <row r="23" spans="2:15" ht="18">
      <c r="B23" s="23"/>
      <c r="C23" s="24"/>
      <c r="D23" s="24"/>
      <c r="E23" s="24"/>
      <c r="F23" s="24"/>
      <c r="G23" s="24"/>
      <c r="H23" s="19"/>
      <c r="I23" s="19"/>
      <c r="J23" s="19"/>
      <c r="K23" s="19"/>
      <c r="L23" s="19"/>
      <c r="M23" s="19"/>
      <c r="N23" s="19"/>
      <c r="O23" s="19"/>
    </row>
    <row r="24" spans="2:15" ht="18">
      <c r="B24" s="23"/>
      <c r="C24" s="24"/>
      <c r="D24" s="24"/>
      <c r="E24" s="24"/>
      <c r="F24" s="24"/>
      <c r="G24" s="24"/>
      <c r="H24" s="19"/>
      <c r="I24" s="19"/>
      <c r="J24" s="19"/>
      <c r="K24" s="19"/>
      <c r="L24" s="19"/>
      <c r="M24" s="19"/>
      <c r="N24" s="19"/>
      <c r="O24" s="19"/>
    </row>
  </sheetData>
  <mergeCells count="10">
    <mergeCell ref="B1:D1"/>
    <mergeCell ref="E15:G15"/>
    <mergeCell ref="B2:I2"/>
    <mergeCell ref="B4:N4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Додаток 2 Фін.звіт</vt:lpstr>
      <vt:lpstr>Рядок 1123 Звіт (ціль.фін.інші)</vt:lpstr>
      <vt:lpstr>Рядок 1200 Звіт (витрати)</vt:lpstr>
      <vt:lpstr>Рядок 5000 Звіт(кап.інвест.)</vt:lpstr>
      <vt:lpstr>'Додаток 2 Фін.звіт'!Заголовки_для_печати</vt:lpstr>
      <vt:lpstr>'Додаток 2 Фін.звіт'!Область_печати</vt:lpstr>
      <vt:lpstr>'Рядок 1123 Звіт (ціль.фін.інші)'!Область_печати</vt:lpstr>
      <vt:lpstr>'Рядок 1200 Звіт (витрати)'!Область_печати</vt:lpstr>
      <vt:lpstr>'Рядок 5000 Звіт(кап.інвест.)'!Область_печати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2022-08-05T07:37:57Z</cp:lastPrinted>
  <dcterms:created xsi:type="dcterms:W3CDTF">2020-10-01T06:06:00Z</dcterms:created>
  <dcterms:modified xsi:type="dcterms:W3CDTF">2022-08-05T08:30:48Z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1049-11.2.0.10463</vt:lpwstr>
  </property>
  <property fmtid="{D5CDD505-2E9C-101B-9397-08002B2CF9AE}" pid="3" name="ICV">
    <vt:lpwstr>528B723482D54702962CC65C64744189</vt:lpwstr>
  </property>
</Properties>
</file>