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95" activeTab="2"/>
  </bookViews>
  <sheets>
    <sheet name="Додаток 2 Фін.звіт" sheetId="1" r:id="rId1"/>
    <sheet name="Рядок 1123 Звіт (ціль.фін.інші)" sheetId="2" r:id="rId2"/>
    <sheet name="Рядок 1200 Звіт (витрати)" sheetId="4" r:id="rId3"/>
    <sheet name="Рядок 5000 Звіт(кап.інвест.)" sheetId="3" r:id="rId4"/>
  </sheets>
  <definedNames>
    <definedName name="_xlnm.Print_Titles" localSheetId="0">'Додаток 2 Фін.звіт'!$9:$10</definedName>
    <definedName name="_xlnm.Print_Area" localSheetId="0">'Додаток 2 Фін.звіт'!$A$1:$F$100</definedName>
    <definedName name="_xlnm.Print_Area" localSheetId="1">'Рядок 1123 Звіт (ціль.фін.інші)'!$A$1:$C$24</definedName>
    <definedName name="_xlnm.Print_Area" localSheetId="2">'Рядок 1200 Звіт (витрати)'!$A$1:$N$23</definedName>
    <definedName name="_xlnm.Print_Area" localSheetId="3">'Рядок 5000 Звіт(кап.інвест.)'!$B$1:$N$16</definedName>
  </definedNames>
  <calcPr calcId="144525"/>
</workbook>
</file>

<file path=xl/calcChain.xml><?xml version="1.0" encoding="utf-8"?>
<calcChain xmlns="http://schemas.openxmlformats.org/spreadsheetml/2006/main">
  <c r="N13" i="3" l="1"/>
  <c r="M13" i="3"/>
  <c r="L13" i="3"/>
  <c r="K13" i="3"/>
  <c r="J13" i="3"/>
  <c r="I13" i="3"/>
  <c r="H13" i="3"/>
  <c r="G13" i="3"/>
  <c r="F13" i="3"/>
  <c r="E13" i="3"/>
  <c r="D13" i="3"/>
  <c r="C13" i="3"/>
  <c r="N12" i="3"/>
  <c r="M12" i="3"/>
  <c r="N11" i="3"/>
  <c r="M11" i="3"/>
  <c r="N10" i="3"/>
  <c r="M10" i="3"/>
  <c r="N9" i="3"/>
  <c r="M9" i="3"/>
  <c r="N8" i="3"/>
  <c r="M8" i="3"/>
  <c r="N7" i="3"/>
  <c r="M7" i="3"/>
  <c r="N19" i="4"/>
  <c r="M19" i="4"/>
  <c r="N18" i="4"/>
  <c r="M18" i="4"/>
  <c r="N17" i="4"/>
  <c r="M17" i="4"/>
  <c r="N16" i="4"/>
  <c r="M16" i="4"/>
  <c r="N15" i="4"/>
  <c r="M15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L7" i="4"/>
  <c r="K7" i="4"/>
  <c r="J7" i="4"/>
  <c r="I7" i="4"/>
  <c r="H7" i="4"/>
  <c r="G7" i="4"/>
  <c r="F7" i="4"/>
  <c r="E7" i="4"/>
  <c r="D7" i="4"/>
  <c r="C7" i="4"/>
  <c r="C20" i="2"/>
  <c r="B20" i="2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D82" i="1"/>
  <c r="C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D75" i="1"/>
  <c r="C75" i="1"/>
  <c r="F73" i="1"/>
  <c r="E73" i="1"/>
  <c r="F72" i="1"/>
  <c r="E72" i="1"/>
  <c r="D72" i="1"/>
  <c r="C72" i="1"/>
  <c r="F71" i="1"/>
  <c r="E71" i="1"/>
  <c r="D71" i="1"/>
  <c r="C71" i="1"/>
  <c r="F69" i="1"/>
  <c r="E69" i="1"/>
  <c r="F68" i="1"/>
  <c r="E68" i="1"/>
  <c r="D68" i="1"/>
  <c r="E67" i="1"/>
  <c r="D67" i="1"/>
  <c r="C67" i="1"/>
  <c r="E66" i="1"/>
  <c r="D66" i="1"/>
  <c r="C66" i="1"/>
  <c r="F65" i="1"/>
  <c r="E65" i="1"/>
  <c r="D65" i="1"/>
  <c r="F64" i="1"/>
  <c r="E64" i="1"/>
  <c r="D64" i="1"/>
  <c r="E63" i="1"/>
  <c r="D63" i="1"/>
  <c r="C63" i="1"/>
  <c r="F62" i="1"/>
  <c r="E62" i="1"/>
  <c r="D62" i="1"/>
  <c r="C62" i="1"/>
  <c r="F61" i="1"/>
  <c r="E61" i="1"/>
  <c r="F60" i="1"/>
  <c r="E60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D52" i="1"/>
  <c r="C52" i="1"/>
  <c r="F50" i="1"/>
  <c r="E50" i="1"/>
  <c r="D50" i="1"/>
  <c r="C50" i="1"/>
  <c r="E49" i="1"/>
  <c r="E48" i="1"/>
  <c r="E47" i="1"/>
  <c r="F46" i="1"/>
  <c r="E46" i="1"/>
  <c r="F44" i="1"/>
  <c r="E44" i="1"/>
  <c r="D44" i="1"/>
  <c r="C44" i="1"/>
  <c r="F43" i="1"/>
  <c r="E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E37" i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F31" i="1"/>
  <c r="E31" i="1"/>
  <c r="D31" i="1"/>
  <c r="F30" i="1"/>
  <c r="E30" i="1"/>
  <c r="D30" i="1"/>
  <c r="C30" i="1"/>
  <c r="F29" i="1"/>
  <c r="E29" i="1"/>
  <c r="E28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D21" i="1"/>
  <c r="C21" i="1"/>
  <c r="F20" i="1"/>
  <c r="E20" i="1"/>
  <c r="D20" i="1"/>
  <c r="F19" i="1"/>
  <c r="E19" i="1"/>
  <c r="F18" i="1"/>
  <c r="E18" i="1"/>
  <c r="F17" i="1"/>
  <c r="E17" i="1"/>
  <c r="D17" i="1"/>
  <c r="C17" i="1"/>
  <c r="E16" i="1"/>
  <c r="F15" i="1"/>
  <c r="E15" i="1"/>
  <c r="F14" i="1"/>
  <c r="E14" i="1"/>
  <c r="F13" i="1"/>
  <c r="E13" i="1"/>
  <c r="D13" i="1"/>
  <c r="C13" i="1"/>
  <c r="F12" i="1"/>
  <c r="E12" i="1"/>
  <c r="D12" i="1"/>
  <c r="C12" i="1"/>
</calcChain>
</file>

<file path=xl/sharedStrings.xml><?xml version="1.0" encoding="utf-8"?>
<sst xmlns="http://schemas.openxmlformats.org/spreadsheetml/2006/main" count="211" uniqueCount="128">
  <si>
    <t>Додаток 2</t>
  </si>
  <si>
    <t>до Порядку складання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</si>
  <si>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ЗВІТ ПРО ВИКОНАННЯ ФІНАНСОВОГО ПЛАНУ</t>
  </si>
  <si>
    <t xml:space="preserve">Комунального некомерційного підприємства "Центр первинної медико - санітарної допомоги №2" </t>
  </si>
  <si>
    <t>(назва підприємства)</t>
  </si>
  <si>
    <t>за  9 місяців 2022 року</t>
  </si>
  <si>
    <t>тис.грн.</t>
  </si>
  <si>
    <t>Показники</t>
  </si>
  <si>
    <t>план</t>
  </si>
  <si>
    <t>факт</t>
  </si>
  <si>
    <t>відхи-лення, +/-</t>
  </si>
  <si>
    <t>% викона-ння плану</t>
  </si>
  <si>
    <t>1 </t>
  </si>
  <si>
    <t>2 </t>
  </si>
  <si>
    <t>I. ФОРМУВАННЯ ФІНАНСОВИХ РЕЗУЛЬТАТІВ</t>
  </si>
  <si>
    <t>ДОХІД, всього</t>
  </si>
  <si>
    <t>Дохід (виручка) від реалізації продукції (товарів, робіт, послуг)</t>
  </si>
  <si>
    <t>1110</t>
  </si>
  <si>
    <t xml:space="preserve">   Доходи надавача послуг за програмою медичних гарантій від НСЗУ</t>
  </si>
  <si>
    <t>1111</t>
  </si>
  <si>
    <t xml:space="preserve">   Доходи від надання платних медичних послуг</t>
  </si>
  <si>
    <t>1112</t>
  </si>
  <si>
    <t xml:space="preserve">   Доходи від надання медичних послуг за рахунок страхових виплат</t>
  </si>
  <si>
    <t>1113</t>
  </si>
  <si>
    <t>Доходи за програмами цільового фінансування</t>
  </si>
  <si>
    <t>1120</t>
  </si>
  <si>
    <t xml:space="preserve">   Компенсація вартості комунальних послуг та енергоносіїв</t>
  </si>
  <si>
    <t>1121</t>
  </si>
  <si>
    <t xml:space="preserve">   Капітальні інвестиції</t>
  </si>
  <si>
    <t>1122</t>
  </si>
  <si>
    <t xml:space="preserve">   Інше (розшифрувати)</t>
  </si>
  <si>
    <t>Інші доходи</t>
  </si>
  <si>
    <t xml:space="preserve">   Дохід від надання немедичних послуг</t>
  </si>
  <si>
    <t xml:space="preserve">   Дохід від надання майна в оренду</t>
  </si>
  <si>
    <t xml:space="preserve">   Благодійні внески, гранти та дарунки (в грошовій формі)</t>
  </si>
  <si>
    <t xml:space="preserve">   Кошти, що отримуються підприємством на окремі доручення</t>
  </si>
  <si>
    <t xml:space="preserve">   Безоплатне отримання активів</t>
  </si>
  <si>
    <t xml:space="preserve">   Дохід від реалізації активів </t>
  </si>
  <si>
    <t xml:space="preserve">   Відсотки по депозитах</t>
  </si>
  <si>
    <t xml:space="preserve">   Інші (розшифрувати)</t>
  </si>
  <si>
    <r>
      <rPr>
        <b/>
        <sz val="12"/>
        <rFont val="Times New Roman"/>
        <charset val="204"/>
      </rPr>
      <t xml:space="preserve">ВИТРАТИ, всього (без амортизації), у томц числі: </t>
    </r>
    <r>
      <rPr>
        <sz val="12"/>
        <rFont val="Times New Roman"/>
        <charset val="204"/>
      </rPr>
      <t>(розшифрувати)</t>
    </r>
  </si>
  <si>
    <t xml:space="preserve">  Оплата праці</t>
  </si>
  <si>
    <t xml:space="preserve">  Нарахування на оплату праці</t>
  </si>
  <si>
    <t xml:space="preserve">  Предмети, матеріали та інвентар</t>
  </si>
  <si>
    <t xml:space="preserve">  Медикаменти та перев'язувальні матеріали</t>
  </si>
  <si>
    <t xml:space="preserve">  Продукти харчування</t>
  </si>
  <si>
    <t xml:space="preserve">  Оплата інших послуг (крім комунальних)</t>
  </si>
  <si>
    <t xml:space="preserve">  Видатки на відрядження</t>
  </si>
  <si>
    <t xml:space="preserve">  Оплата комунальних послуг та енергоносіїв</t>
  </si>
  <si>
    <t xml:space="preserve">  Окремі заходи з реалізації державних (регіональних) програм, не віднесені до заходів розвитку </t>
  </si>
  <si>
    <t xml:space="preserve">  Виплата пенсій і допомоги</t>
  </si>
  <si>
    <t xml:space="preserve">  Інші виплати населенню</t>
  </si>
  <si>
    <t xml:space="preserve">  Інші  витрати</t>
  </si>
  <si>
    <t>Амортизація</t>
  </si>
  <si>
    <t>ФІНАНСОВИЙ РЕЗУЛЬТАТ</t>
  </si>
  <si>
    <t>ІІ. РОЗПОДІЛ  ПРИБУТКУ</t>
  </si>
  <si>
    <t xml:space="preserve">  Залишок нерозподіленого прибутку (непокритого збитку) на початок звітного періоду</t>
  </si>
  <si>
    <t xml:space="preserve">   Розвиток виробництва</t>
  </si>
  <si>
    <t xml:space="preserve">   Резервний фонд</t>
  </si>
  <si>
    <t xml:space="preserve">   Інші цілі (розшифрувати)</t>
  </si>
  <si>
    <t xml:space="preserve"> Залишок нерозподіленого прибутку (непокритого збитку) на кінець звітного періоду</t>
  </si>
  <si>
    <t>ІІІ. РОЗРАХУНКИ З БЮДЖЕТОМ</t>
  </si>
  <si>
    <t>Податки, збори та платежі до бюджету всього, у тому числі:</t>
  </si>
  <si>
    <t xml:space="preserve">   податок на додану вартість</t>
  </si>
  <si>
    <t xml:space="preserve">   військовий збір</t>
  </si>
  <si>
    <t xml:space="preserve">   плата за землю</t>
  </si>
  <si>
    <t xml:space="preserve">   податок на дохід фізичних осіб</t>
  </si>
  <si>
    <t xml:space="preserve">   єдиний внесок на загальнообов'язкове державне соціальне страхування               </t>
  </si>
  <si>
    <t xml:space="preserve">   інші (розшифрувати)</t>
  </si>
  <si>
    <t>ІV. РУХ ГРОШОВИХ КОШТІВ</t>
  </si>
  <si>
    <t xml:space="preserve">   Залишок коштів на початок періоду</t>
  </si>
  <si>
    <t xml:space="preserve">   Залишок коштів на кінець періоду</t>
  </si>
  <si>
    <r>
      <rPr>
        <b/>
        <sz val="12"/>
        <rFont val="Times New Roman"/>
        <charset val="204"/>
      </rPr>
      <t xml:space="preserve">V. Капітальні інвестиції всього, в тому числі:         </t>
    </r>
    <r>
      <rPr>
        <sz val="12"/>
        <rFont val="Times New Roman"/>
        <charset val="204"/>
      </rPr>
      <t xml:space="preserve">   (розшифрувати)</t>
    </r>
  </si>
  <si>
    <t xml:space="preserve">   капітальне будівництво</t>
  </si>
  <si>
    <t xml:space="preserve">   придбання (виготовлення) основних засобів</t>
  </si>
  <si>
    <t xml:space="preserve">   придбання (виготовлення) інших необоротних матеріальних активів</t>
  </si>
  <si>
    <t xml:space="preserve">   придбання (створення) нематеріальних активів</t>
  </si>
  <si>
    <t xml:space="preserve">  модернізація, модифікація (добудова, дообладнання, реконструкція) основних засобів</t>
  </si>
  <si>
    <t xml:space="preserve">    капітальний ремонт</t>
  </si>
  <si>
    <t>Залишкова вартість основних засобів (на кінець періоду)</t>
  </si>
  <si>
    <t>VІ.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</si>
  <si>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послуг)х 100, %</t>
  </si>
  <si>
    <t xml:space="preserve">   Коефіцієнт відношення капітальних інвестицій до амортизації</t>
  </si>
  <si>
    <t xml:space="preserve">   Коефіцієнт зносу основних засобів</t>
  </si>
  <si>
    <t>VІІ. ДАНІ ПРО ПЕРСОНАЛ ТА ОПЛАТУ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</si>
  <si>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</si>
  <si>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Директор</t>
  </si>
  <si>
    <t xml:space="preserve">   Лікарі</t>
  </si>
  <si>
    <t xml:space="preserve">   Фахівці з базовою та неповною вищою медичною освітою</t>
  </si>
  <si>
    <t xml:space="preserve">   Молодший медичний персонал</t>
  </si>
  <si>
    <t xml:space="preserve">   Спеціалісти  (немедики)</t>
  </si>
  <si>
    <t xml:space="preserve">   Інший персонал</t>
  </si>
  <si>
    <t>Фонд оплати праці, у т.ч.:</t>
  </si>
  <si>
    <t>Середньомісячні витрати на оплату праці одного працівника, у т.ч.:</t>
  </si>
  <si>
    <t>Керівник підприємства</t>
  </si>
  <si>
    <t>Стецюк Л.І.</t>
  </si>
  <si>
    <t>(підпис)</t>
  </si>
  <si>
    <t>(П.І.Б.)</t>
  </si>
  <si>
    <t>Головний бухгалтер</t>
  </si>
  <si>
    <t>Сарана О.О.</t>
  </si>
  <si>
    <t>Розшифрування рядка 1123 "Інші доходи за програмами цільового фінансування" Звіту про виконання фінансового плану за  9 місяців 2022 року</t>
  </si>
  <si>
    <t xml:space="preserve">Найменування </t>
  </si>
  <si>
    <t>Оплата праці</t>
  </si>
  <si>
    <t>Нарахування на оплату праці</t>
  </si>
  <si>
    <t>Відшкодування оплати праці лікарям -інтернам першого року навчання (дердавний бюджет)</t>
  </si>
  <si>
    <t>Нарахування на  оплату праці лікарям -інтернам першого року навчання (дердавний бюджет)</t>
  </si>
  <si>
    <t>Всього</t>
  </si>
  <si>
    <t xml:space="preserve">Головний бухгалтер  </t>
  </si>
  <si>
    <t xml:space="preserve"> (П.І.Б.)</t>
  </si>
  <si>
    <t xml:space="preserve">КНП "Центр первинної медико - санітарної допомоги №2" </t>
  </si>
  <si>
    <t>Розшифрування рядка 1200 "Витрати" Звіту про виконання фінансового плану за  9 місяців 2022 року</t>
  </si>
  <si>
    <t>Код рядка</t>
  </si>
  <si>
    <t xml:space="preserve"> За рахунок коштів:</t>
  </si>
  <si>
    <t xml:space="preserve"> НСЗУ</t>
  </si>
  <si>
    <t xml:space="preserve"> міського бюджету</t>
  </si>
  <si>
    <t xml:space="preserve"> обласного бюджету</t>
  </si>
  <si>
    <t xml:space="preserve"> державного бюджету</t>
  </si>
  <si>
    <t xml:space="preserve"> інших надходжень</t>
  </si>
  <si>
    <t>ВИТРАТИ, всього (без амортизації)</t>
  </si>
  <si>
    <t xml:space="preserve">  Інші витрати</t>
  </si>
  <si>
    <t xml:space="preserve">                                                               (П.І.Б.)</t>
  </si>
  <si>
    <t>Розшифрування рядка 5000 "Капітальні інвестиції" Звіту про виконання фінансового плану за  9 місяців 2022 року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</si>
  <si>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</si>
  <si>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</si>
  <si>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</si>
  <si>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</si>
  <si>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капітальний ремонт</t>
  </si>
  <si>
    <t xml:space="preserve">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</si>
</sst>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0.000"/>
    <numFmt numFmtId="169" formatCode="#\ ##0.000"/>
    <numFmt numFmtId="170" formatCode="#&quot; &quot;##0.0"/>
    <numFmt numFmtId="171" formatCode="#&quot; &quot;##0.00"/>
    <numFmt numFmtId="172" formatCode="#\ ##0"/>
  </numFmts>
  <fonts count="25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4"/>
      <name val="Times New Roman"/>
      <charset val="204"/>
    </font>
    <font>
      <b/>
      <sz val="12"/>
      <name val="Times New Roman"/>
      <charset val="204"/>
    </font>
    <font>
      <sz val="13.5"/>
      <name val="Times New Roman"/>
      <charset val="204"/>
    </font>
    <font>
      <sz val="10"/>
      <name val="Times New Roman"/>
      <charset val="204"/>
    </font>
    <font>
      <sz val="13.5"/>
      <color indexed="8"/>
      <name val="Calibri"/>
      <charset val="204"/>
    </font>
    <font>
      <sz val="13.5"/>
      <name val="Calibri"/>
      <charset val="204"/>
    </font>
    <font>
      <b/>
      <sz val="11"/>
      <color theme="1"/>
      <name val="Calibri"/>
      <charset val="204"/>
      <scheme val="minor"/>
    </font>
    <font>
      <b/>
      <sz val="12"/>
      <name val="Times New Roman"/>
      <charset val="20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6"/>
      <name val="Times New Roman"/>
      <charset val="204"/>
    </font>
    <font>
      <sz val="8"/>
      <name val="Times New Roman"/>
      <charset val="204"/>
    </font>
    <font>
      <sz val="13.5"/>
      <name val="Arial Cyr"/>
      <charset val="204"/>
    </font>
    <font>
      <sz val="11.5"/>
      <name val="Times New Roman"/>
      <charset val="204"/>
    </font>
    <font>
      <sz val="13.5"/>
      <color rgb="FFFF0000"/>
      <name val="Calibri"/>
      <charset val="204"/>
    </font>
    <font>
      <sz val="9"/>
      <color indexed="8"/>
      <name val="Arial"/>
      <charset val="204"/>
    </font>
    <font>
      <sz val="9"/>
      <color indexed="8"/>
      <name val="Calibri"/>
      <charset val="204"/>
    </font>
    <font>
      <sz val="12"/>
      <color theme="1"/>
      <name val="Times New Roman"/>
      <charset val="134"/>
    </font>
    <font>
      <sz val="13.5"/>
      <color indexed="8"/>
      <name val="Times New Roman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4" fillId="0" borderId="0"/>
    <xf numFmtId="0" fontId="14" fillId="0" borderId="0"/>
    <xf numFmtId="0" fontId="14" fillId="0" borderId="0"/>
    <xf numFmtId="0" fontId="24" fillId="0" borderId="0"/>
    <xf numFmtId="0" fontId="14" fillId="0" borderId="0"/>
  </cellStyleXfs>
  <cellXfs count="17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9" fontId="2" fillId="2" borderId="3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  <xf numFmtId="168" fontId="3" fillId="2" borderId="3" xfId="4" applyNumberFormat="1" applyFont="1" applyFill="1" applyBorder="1" applyAlignment="1" applyProtection="1">
      <alignment horizontal="center" vertical="center"/>
      <protection locked="0"/>
    </xf>
    <xf numFmtId="168" fontId="2" fillId="2" borderId="3" xfId="4" applyNumberFormat="1" applyFont="1" applyFill="1" applyBorder="1" applyAlignment="1" applyProtection="1">
      <alignment horizontal="center" vertical="center"/>
      <protection locked="0"/>
    </xf>
    <xf numFmtId="168" fontId="4" fillId="2" borderId="3" xfId="4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169" fontId="5" fillId="2" borderId="3" xfId="0" applyNumberFormat="1" applyFont="1" applyFill="1" applyBorder="1" applyAlignment="1">
      <alignment horizontal="center" vertical="center" wrapText="1"/>
    </xf>
    <xf numFmtId="168" fontId="5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169" fontId="2" fillId="0" borderId="0" xfId="0" applyNumberFormat="1" applyFont="1" applyFill="1" applyBorder="1" applyAlignment="1">
      <alignment horizontal="center" vertical="center" wrapText="1"/>
    </xf>
    <xf numFmtId="169" fontId="2" fillId="0" borderId="0" xfId="0" applyNumberFormat="1" applyFont="1" applyFill="1" applyBorder="1" applyAlignment="1">
      <alignment horizontal="center"/>
    </xf>
    <xf numFmtId="0" fontId="6" fillId="3" borderId="0" xfId="2" applyFont="1" applyFill="1" applyBorder="1"/>
    <xf numFmtId="0" fontId="6" fillId="3" borderId="5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/>
    </xf>
    <xf numFmtId="0" fontId="8" fillId="4" borderId="0" xfId="2" applyFont="1" applyFill="1"/>
    <xf numFmtId="0" fontId="7" fillId="0" borderId="0" xfId="2" applyFont="1" applyFill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169" fontId="1" fillId="2" borderId="3" xfId="2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69" fontId="11" fillId="2" borderId="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169" fontId="3" fillId="2" borderId="3" xfId="0" applyNumberFormat="1" applyFont="1" applyFill="1" applyBorder="1" applyAlignment="1">
      <alignment horizontal="center" vertical="center" wrapText="1"/>
    </xf>
    <xf numFmtId="169" fontId="1" fillId="2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7" fillId="0" borderId="3" xfId="0" applyFont="1" applyFill="1" applyBorder="1" applyAlignment="1">
      <alignment horizontal="center" vertical="center" wrapText="1"/>
    </xf>
    <xf numFmtId="169" fontId="11" fillId="0" borderId="3" xfId="0" applyNumberFormat="1" applyFont="1" applyFill="1" applyBorder="1" applyAlignment="1">
      <alignment horizontal="center" vertical="center" wrapText="1"/>
    </xf>
    <xf numFmtId="169" fontId="2" fillId="0" borderId="3" xfId="0" applyNumberFormat="1" applyFont="1" applyFill="1" applyBorder="1" applyAlignment="1">
      <alignment horizontal="center" vertical="center" wrapText="1"/>
    </xf>
    <xf numFmtId="168" fontId="2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0" borderId="15" xfId="0" applyFont="1" applyFill="1" applyBorder="1" applyAlignment="1">
      <alignment horizontal="justify" vertical="center" wrapText="1"/>
    </xf>
    <xf numFmtId="169" fontId="0" fillId="0" borderId="0" xfId="0" applyNumberFormat="1"/>
    <xf numFmtId="0" fontId="14" fillId="0" borderId="0" xfId="0" applyFont="1"/>
    <xf numFmtId="0" fontId="0" fillId="2" borderId="0" xfId="0" applyFill="1"/>
    <xf numFmtId="168" fontId="1" fillId="2" borderId="3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3" borderId="5" xfId="2" applyFont="1" applyFill="1" applyBorder="1"/>
    <xf numFmtId="0" fontId="7" fillId="3" borderId="0" xfId="2" applyFont="1" applyFill="1" applyBorder="1"/>
    <xf numFmtId="0" fontId="7" fillId="0" borderId="0" xfId="2" applyFont="1" applyFill="1" applyBorder="1" applyAlignment="1"/>
    <xf numFmtId="0" fontId="8" fillId="4" borderId="0" xfId="3" applyFont="1" applyFill="1"/>
    <xf numFmtId="0" fontId="8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8" fillId="0" borderId="0" xfId="3" applyFont="1"/>
    <xf numFmtId="0" fontId="6" fillId="0" borderId="0" xfId="3" applyFont="1"/>
    <xf numFmtId="0" fontId="16" fillId="0" borderId="0" xfId="3" applyFont="1" applyAlignment="1" applyProtection="1">
      <alignment vertical="center" wrapText="1"/>
      <protection locked="0"/>
    </xf>
    <xf numFmtId="0" fontId="6" fillId="0" borderId="0" xfId="3" applyFont="1" applyAlignment="1">
      <alignment horizontal="center"/>
    </xf>
    <xf numFmtId="0" fontId="16" fillId="0" borderId="0" xfId="3" applyFont="1" applyAlignment="1" applyProtection="1">
      <alignment horizontal="left" vertical="center" wrapText="1"/>
      <protection locked="0"/>
    </xf>
    <xf numFmtId="0" fontId="7" fillId="3" borderId="0" xfId="3" applyFont="1" applyFill="1" applyBorder="1" applyAlignment="1">
      <alignment horizontal="center"/>
    </xf>
    <xf numFmtId="0" fontId="6" fillId="3" borderId="0" xfId="3" applyFont="1" applyFill="1" applyBorder="1" applyAlignment="1">
      <alignment horizontal="center"/>
    </xf>
    <xf numFmtId="0" fontId="17" fillId="3" borderId="0" xfId="3" applyFont="1" applyFill="1" applyBorder="1"/>
    <xf numFmtId="0" fontId="17" fillId="3" borderId="0" xfId="3" applyFont="1" applyFill="1" applyBorder="1" applyAlignment="1">
      <alignment horizontal="center"/>
    </xf>
    <xf numFmtId="0" fontId="2" fillId="3" borderId="0" xfId="3" applyFont="1" applyFill="1" applyBorder="1" applyAlignment="1">
      <alignment horizontal="center"/>
    </xf>
    <xf numFmtId="0" fontId="18" fillId="3" borderId="3" xfId="3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vertical="center" wrapText="1"/>
    </xf>
    <xf numFmtId="168" fontId="8" fillId="4" borderId="0" xfId="3" applyNumberFormat="1" applyFont="1" applyFill="1"/>
    <xf numFmtId="0" fontId="5" fillId="3" borderId="3" xfId="3" applyFont="1" applyFill="1" applyBorder="1" applyAlignment="1">
      <alignment horizontal="left" vertical="center" wrapText="1"/>
    </xf>
    <xf numFmtId="0" fontId="5" fillId="3" borderId="3" xfId="3" applyFont="1" applyFill="1" applyBorder="1" applyAlignment="1">
      <alignment horizontal="center" vertical="center" wrapText="1"/>
    </xf>
    <xf numFmtId="169" fontId="5" fillId="2" borderId="3" xfId="3" applyNumberFormat="1" applyFont="1" applyFill="1" applyBorder="1" applyAlignment="1">
      <alignment horizontal="center" vertical="center" wrapText="1"/>
    </xf>
    <xf numFmtId="169" fontId="5" fillId="6" borderId="3" xfId="3" applyNumberFormat="1" applyFont="1" applyFill="1" applyBorder="1" applyAlignment="1">
      <alignment horizontal="center" vertical="center" wrapText="1"/>
    </xf>
    <xf numFmtId="170" fontId="5" fillId="6" borderId="3" xfId="3" applyNumberFormat="1" applyFont="1" applyFill="1" applyBorder="1" applyAlignment="1">
      <alignment horizontal="center" vertical="center" wrapText="1"/>
    </xf>
    <xf numFmtId="168" fontId="19" fillId="4" borderId="0" xfId="3" applyNumberFormat="1" applyFont="1" applyFill="1"/>
    <xf numFmtId="0" fontId="5" fillId="3" borderId="3" xfId="0" applyFont="1" applyFill="1" applyBorder="1" applyAlignment="1">
      <alignment horizontal="justify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169" fontId="2" fillId="6" borderId="3" xfId="3" applyNumberFormat="1" applyFont="1" applyFill="1" applyBorder="1" applyAlignment="1">
      <alignment horizontal="center" vertical="center" wrapText="1"/>
    </xf>
    <xf numFmtId="170" fontId="2" fillId="6" borderId="3" xfId="3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justify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169" fontId="2" fillId="2" borderId="13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169" fontId="2" fillId="2" borderId="15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justify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169" fontId="5" fillId="2" borderId="15" xfId="0" applyNumberFormat="1" applyFont="1" applyFill="1" applyBorder="1" applyAlignment="1">
      <alignment horizontal="center" vertical="center" wrapText="1"/>
    </xf>
    <xf numFmtId="169" fontId="8" fillId="4" borderId="0" xfId="3" applyNumberFormat="1" applyFont="1" applyFill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9" fillId="4" borderId="0" xfId="3" applyFont="1" applyFill="1"/>
    <xf numFmtId="0" fontId="5" fillId="0" borderId="3" xfId="0" applyFont="1" applyFill="1" applyBorder="1" applyAlignment="1">
      <alignment vertical="center" wrapText="1"/>
    </xf>
    <xf numFmtId="0" fontId="19" fillId="4" borderId="0" xfId="3" applyFont="1" applyFill="1"/>
    <xf numFmtId="0" fontId="2" fillId="0" borderId="13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0" fontId="2" fillId="0" borderId="18" xfId="0" applyFont="1" applyFill="1" applyBorder="1" applyAlignment="1">
      <alignment horizontal="center" vertical="center" wrapText="1"/>
    </xf>
    <xf numFmtId="169" fontId="2" fillId="2" borderId="18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19" fillId="2" borderId="0" xfId="3" applyFont="1" applyFill="1"/>
    <xf numFmtId="0" fontId="2" fillId="0" borderId="1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169" fontId="5" fillId="2" borderId="19" xfId="0" applyNumberFormat="1" applyFont="1" applyFill="1" applyBorder="1" applyAlignment="1">
      <alignment horizontal="center" vertical="center" wrapText="1"/>
    </xf>
    <xf numFmtId="0" fontId="21" fillId="4" borderId="0" xfId="3" applyFont="1" applyFill="1"/>
    <xf numFmtId="0" fontId="5" fillId="2" borderId="13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center" vertical="center" wrapText="1"/>
    </xf>
    <xf numFmtId="171" fontId="5" fillId="2" borderId="13" xfId="0" applyNumberFormat="1" applyFont="1" applyFill="1" applyBorder="1" applyAlignment="1">
      <alignment horizontal="center" vertical="center" wrapText="1"/>
    </xf>
    <xf numFmtId="172" fontId="5" fillId="2" borderId="13" xfId="0" applyNumberFormat="1" applyFont="1" applyFill="1" applyBorder="1" applyAlignment="1">
      <alignment horizontal="center" vertical="center" wrapText="1"/>
    </xf>
    <xf numFmtId="171" fontId="5" fillId="6" borderId="3" xfId="3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171" fontId="2" fillId="6" borderId="3" xfId="3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169" fontId="2" fillId="2" borderId="3" xfId="4" applyNumberFormat="1" applyFont="1" applyFill="1" applyBorder="1" applyAlignment="1">
      <alignment horizontal="center"/>
    </xf>
    <xf numFmtId="0" fontId="2" fillId="0" borderId="3" xfId="1" applyFont="1" applyBorder="1" applyAlignment="1">
      <alignment horizontal="justify" vertical="top" wrapText="1"/>
    </xf>
    <xf numFmtId="169" fontId="22" fillId="2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69" fontId="6" fillId="0" borderId="5" xfId="3" applyNumberFormat="1" applyFont="1" applyFill="1" applyBorder="1" applyAlignment="1">
      <alignment horizontal="center"/>
    </xf>
    <xf numFmtId="0" fontId="6" fillId="3" borderId="0" xfId="3" applyFont="1" applyFill="1" applyBorder="1"/>
    <xf numFmtId="0" fontId="6" fillId="3" borderId="5" xfId="3" applyFont="1" applyFill="1" applyBorder="1" applyAlignment="1">
      <alignment horizontal="center"/>
    </xf>
    <xf numFmtId="0" fontId="6" fillId="3" borderId="6" xfId="3" applyFont="1" applyFill="1" applyBorder="1" applyAlignment="1">
      <alignment horizontal="center"/>
    </xf>
    <xf numFmtId="0" fontId="23" fillId="0" borderId="0" xfId="5" applyFont="1" applyAlignment="1">
      <alignment wrapText="1"/>
    </xf>
    <xf numFmtId="0" fontId="14" fillId="0" borderId="0" xfId="5"/>
    <xf numFmtId="0" fontId="23" fillId="0" borderId="0" xfId="5" applyFont="1"/>
    <xf numFmtId="0" fontId="15" fillId="0" borderId="0" xfId="3" applyFont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0" fontId="4" fillId="0" borderId="5" xfId="3" applyFont="1" applyBorder="1" applyAlignment="1" applyProtection="1">
      <alignment horizontal="center" vertical="center" wrapText="1"/>
      <protection locked="0"/>
    </xf>
    <xf numFmtId="0" fontId="7" fillId="3" borderId="0" xfId="3" applyFont="1" applyFill="1" applyBorder="1" applyAlignment="1">
      <alignment horizontal="center"/>
    </xf>
    <xf numFmtId="0" fontId="6" fillId="3" borderId="0" xfId="3" applyFont="1" applyFill="1" applyBorder="1" applyAlignment="1">
      <alignment horizontal="center"/>
    </xf>
    <xf numFmtId="0" fontId="20" fillId="4" borderId="0" xfId="3" applyFont="1" applyFill="1" applyAlignment="1">
      <alignment horizontal="left" vertical="center" wrapText="1"/>
    </xf>
    <xf numFmtId="0" fontId="7" fillId="0" borderId="0" xfId="3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6" fillId="3" borderId="6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left"/>
    </xf>
  </cellXfs>
  <cellStyles count="6">
    <cellStyle name="Звичайний 2" xfId="1"/>
    <cellStyle name="Звичайний 2 2" xfId="3"/>
    <cellStyle name="Звичайний 2 2 2" xfId="2"/>
    <cellStyle name="Звичайний 3" xfId="5"/>
    <cellStyle name="Обычный" xfId="0" builtinId="0"/>
    <cellStyle name="Обычный 2" xfId="4"/>
  </cellStyles>
  <dxfs count="0"/>
  <tableStyles count="0" defaultTableStyle="TableStyleMedium2" defaultPivotStyle="PivotStyleLight16"/>
  <colors>
    <mruColors>
      <color rgb="FFF85208"/>
      <color rgb="FF000000"/>
      <color rgb="FF92D050"/>
      <color rgb="FFE2EFDA"/>
      <color rgb="FFFF0000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1546678060247"/>
  </sheetPr>
  <dimension ref="A1:Q108"/>
  <sheetViews>
    <sheetView workbookViewId="0">
      <selection activeCell="I78" sqref="I78"/>
    </sheetView>
  </sheetViews>
  <sheetFormatPr defaultColWidth="9.140625" defaultRowHeight="18"/>
  <cols>
    <col min="1" max="1" width="71.140625" style="63" customWidth="1"/>
    <col min="2" max="2" width="7.140625" style="63" customWidth="1"/>
    <col min="3" max="3" width="13.42578125" style="62" customWidth="1"/>
    <col min="4" max="4" width="17.28515625" style="62" customWidth="1"/>
    <col min="5" max="5" width="14.7109375" style="62" customWidth="1"/>
    <col min="6" max="6" width="13.42578125" style="62" customWidth="1"/>
    <col min="7" max="7" width="12.7109375" style="60" customWidth="1"/>
    <col min="8" max="8" width="14" style="60" customWidth="1"/>
    <col min="9" max="14" width="9.140625" style="60"/>
    <col min="15" max="16384" width="9.140625" style="64"/>
  </cols>
  <sheetData>
    <row r="1" spans="1:13" ht="18.75" customHeight="1">
      <c r="A1" s="65"/>
      <c r="B1" s="150" t="s">
        <v>0</v>
      </c>
      <c r="C1" s="150"/>
      <c r="D1" s="150"/>
      <c r="E1" s="150"/>
      <c r="F1" s="150"/>
    </row>
    <row r="2" spans="1:13" ht="43.5" customHeight="1">
      <c r="A2" s="65"/>
      <c r="B2" s="151" t="s">
        <v>1</v>
      </c>
      <c r="C2" s="151"/>
      <c r="D2" s="151"/>
      <c r="E2" s="151"/>
      <c r="F2" s="151"/>
    </row>
    <row r="3" spans="1:13" ht="11.25" customHeight="1">
      <c r="A3" s="66"/>
      <c r="B3" s="65"/>
      <c r="C3" s="67"/>
      <c r="E3" s="68"/>
      <c r="F3" s="68"/>
    </row>
    <row r="4" spans="1:13" ht="16.899999999999999" customHeight="1">
      <c r="A4" s="152" t="s">
        <v>2</v>
      </c>
      <c r="B4" s="152"/>
      <c r="C4" s="152"/>
      <c r="D4" s="152"/>
      <c r="E4" s="152"/>
      <c r="F4" s="152"/>
    </row>
    <row r="5" spans="1:13" ht="18.75">
      <c r="A5" s="153" t="s">
        <v>3</v>
      </c>
      <c r="B5" s="153"/>
      <c r="C5" s="153"/>
      <c r="D5" s="153"/>
      <c r="E5" s="153"/>
      <c r="F5" s="153"/>
    </row>
    <row r="6" spans="1:13" ht="13.15" customHeight="1">
      <c r="A6" s="154" t="s">
        <v>4</v>
      </c>
      <c r="B6" s="154"/>
      <c r="C6" s="154"/>
      <c r="D6" s="154"/>
      <c r="E6" s="154"/>
      <c r="F6" s="154"/>
    </row>
    <row r="7" spans="1:13" ht="14.25" customHeight="1">
      <c r="A7" s="155" t="s">
        <v>5</v>
      </c>
      <c r="B7" s="155"/>
      <c r="C7" s="155"/>
      <c r="D7" s="155"/>
      <c r="E7" s="155"/>
      <c r="F7" s="155"/>
    </row>
    <row r="8" spans="1:13" ht="15" customHeight="1">
      <c r="A8" s="71"/>
      <c r="B8" s="72"/>
      <c r="C8" s="72"/>
      <c r="D8" s="72"/>
      <c r="E8" s="72"/>
      <c r="F8" s="73" t="s">
        <v>6</v>
      </c>
    </row>
    <row r="9" spans="1:13" ht="53.25" customHeight="1">
      <c r="A9" s="74" t="s">
        <v>7</v>
      </c>
      <c r="B9" s="74"/>
      <c r="C9" s="74" t="s">
        <v>8</v>
      </c>
      <c r="D9" s="74" t="s">
        <v>9</v>
      </c>
      <c r="E9" s="74" t="s">
        <v>10</v>
      </c>
      <c r="F9" s="74" t="s">
        <v>11</v>
      </c>
    </row>
    <row r="10" spans="1:13">
      <c r="A10" s="49" t="s">
        <v>12</v>
      </c>
      <c r="B10" s="49" t="s">
        <v>13</v>
      </c>
      <c r="C10" s="49">
        <v>3</v>
      </c>
      <c r="D10" s="49">
        <v>4</v>
      </c>
      <c r="E10" s="49">
        <v>5</v>
      </c>
      <c r="F10" s="49">
        <v>6</v>
      </c>
    </row>
    <row r="11" spans="1:13" ht="14.45" customHeight="1">
      <c r="A11" s="75" t="s">
        <v>14</v>
      </c>
      <c r="B11" s="75"/>
      <c r="C11" s="75"/>
      <c r="D11" s="75"/>
      <c r="E11" s="75"/>
      <c r="F11" s="75"/>
      <c r="G11" s="76"/>
    </row>
    <row r="12" spans="1:13" ht="16.149999999999999" customHeight="1">
      <c r="A12" s="77" t="s">
        <v>15</v>
      </c>
      <c r="B12" s="78">
        <v>1100</v>
      </c>
      <c r="C12" s="79">
        <f>C13+C17+C21</f>
        <v>87717.479000000007</v>
      </c>
      <c r="D12" s="79">
        <f>D13+D17+D21</f>
        <v>85342.926999999996</v>
      </c>
      <c r="E12" s="80">
        <f t="shared" ref="E12:E44" si="0">D12-C12</f>
        <v>-2374.5520000000001</v>
      </c>
      <c r="F12" s="81">
        <f t="shared" ref="F12:F44" si="1">D12/C12*100</f>
        <v>97.292954577502201</v>
      </c>
      <c r="G12" s="82"/>
    </row>
    <row r="13" spans="1:13" ht="20.45" customHeight="1">
      <c r="A13" s="83" t="s">
        <v>16</v>
      </c>
      <c r="B13" s="84" t="s">
        <v>17</v>
      </c>
      <c r="C13" s="15">
        <f>SUM(C14:C16)</f>
        <v>66316.452999999994</v>
      </c>
      <c r="D13" s="15">
        <f>SUM(D14:D16)</f>
        <v>66316.451000000001</v>
      </c>
      <c r="E13" s="80">
        <f t="shared" si="0"/>
        <v>-1.9999999931314999E-3</v>
      </c>
      <c r="F13" s="81">
        <f t="shared" si="1"/>
        <v>99.999996984157207</v>
      </c>
      <c r="G13" s="156"/>
      <c r="H13" s="156"/>
      <c r="I13" s="156"/>
      <c r="J13" s="156"/>
      <c r="K13" s="156"/>
      <c r="L13" s="156"/>
      <c r="M13" s="156"/>
    </row>
    <row r="14" spans="1:13">
      <c r="A14" s="85" t="s">
        <v>18</v>
      </c>
      <c r="B14" s="84" t="s">
        <v>19</v>
      </c>
      <c r="C14" s="8">
        <v>66316.452999999994</v>
      </c>
      <c r="D14" s="8">
        <v>66316.451000000001</v>
      </c>
      <c r="E14" s="86">
        <f t="shared" si="0"/>
        <v>-1.9999999931314999E-3</v>
      </c>
      <c r="F14" s="87">
        <f t="shared" si="1"/>
        <v>99.999996984157207</v>
      </c>
      <c r="G14" s="156"/>
      <c r="H14" s="156"/>
      <c r="I14" s="156"/>
      <c r="J14" s="156"/>
      <c r="K14" s="156"/>
      <c r="L14" s="156"/>
      <c r="M14" s="122"/>
    </row>
    <row r="15" spans="1:13">
      <c r="A15" s="88" t="s">
        <v>20</v>
      </c>
      <c r="B15" s="89" t="s">
        <v>21</v>
      </c>
      <c r="C15" s="90">
        <v>0</v>
      </c>
      <c r="D15" s="90">
        <v>0</v>
      </c>
      <c r="E15" s="86">
        <f t="shared" si="0"/>
        <v>0</v>
      </c>
      <c r="F15" s="87" t="e">
        <f t="shared" si="1"/>
        <v>#DIV/0!</v>
      </c>
      <c r="G15" s="156"/>
      <c r="H15" s="156"/>
      <c r="I15" s="156"/>
      <c r="J15" s="156"/>
      <c r="K15" s="156"/>
      <c r="L15" s="156"/>
      <c r="M15" s="122"/>
    </row>
    <row r="16" spans="1:13">
      <c r="A16" s="91" t="s">
        <v>22</v>
      </c>
      <c r="B16" s="92" t="s">
        <v>23</v>
      </c>
      <c r="C16" s="93">
        <v>0</v>
      </c>
      <c r="D16" s="93">
        <v>0</v>
      </c>
      <c r="E16" s="86">
        <f t="shared" si="0"/>
        <v>0</v>
      </c>
      <c r="F16" s="87">
        <v>0</v>
      </c>
    </row>
    <row r="17" spans="1:7">
      <c r="A17" s="94" t="s">
        <v>24</v>
      </c>
      <c r="B17" s="95" t="s">
        <v>25</v>
      </c>
      <c r="C17" s="96">
        <f>SUM(C18:C20)</f>
        <v>13695.594999999999</v>
      </c>
      <c r="D17" s="96">
        <f>SUM(D18:D20)</f>
        <v>13244.276</v>
      </c>
      <c r="E17" s="80">
        <f t="shared" si="0"/>
        <v>-451.31900000000002</v>
      </c>
      <c r="F17" s="81">
        <f t="shared" si="1"/>
        <v>96.704641163819502</v>
      </c>
    </row>
    <row r="18" spans="1:7">
      <c r="A18" s="91" t="s">
        <v>26</v>
      </c>
      <c r="B18" s="92" t="s">
        <v>27</v>
      </c>
      <c r="C18" s="93">
        <v>2832.4749999999999</v>
      </c>
      <c r="D18" s="93">
        <v>2832.4720000000002</v>
      </c>
      <c r="E18" s="86">
        <f t="shared" si="0"/>
        <v>-2.9999999997016901E-3</v>
      </c>
      <c r="F18" s="87">
        <f t="shared" si="1"/>
        <v>99.999894085561195</v>
      </c>
      <c r="G18" s="97"/>
    </row>
    <row r="19" spans="1:7">
      <c r="A19" s="91" t="s">
        <v>28</v>
      </c>
      <c r="B19" s="92" t="s">
        <v>29</v>
      </c>
      <c r="C19" s="93">
        <v>1821.5930000000001</v>
      </c>
      <c r="D19" s="39">
        <v>1905.828</v>
      </c>
      <c r="E19" s="86">
        <f t="shared" si="0"/>
        <v>84.2349999999999</v>
      </c>
      <c r="F19" s="87">
        <f t="shared" si="1"/>
        <v>104.624249214836</v>
      </c>
    </row>
    <row r="20" spans="1:7">
      <c r="A20" s="13" t="s">
        <v>30</v>
      </c>
      <c r="B20" s="6">
        <v>1123</v>
      </c>
      <c r="C20" s="8">
        <v>9041.527</v>
      </c>
      <c r="D20" s="8">
        <f>'Рядок 1123 Звіт (ціль.фін.інші)'!C20</f>
        <v>8505.9760000000006</v>
      </c>
      <c r="E20" s="86">
        <f t="shared" si="0"/>
        <v>-535.55099999999902</v>
      </c>
      <c r="F20" s="87">
        <f t="shared" si="1"/>
        <v>94.076763803282304</v>
      </c>
    </row>
    <row r="21" spans="1:7">
      <c r="A21" s="98" t="s">
        <v>31</v>
      </c>
      <c r="B21" s="99">
        <v>1130</v>
      </c>
      <c r="C21" s="15">
        <f>SUM(C22:C29)</f>
        <v>7705.4309999999996</v>
      </c>
      <c r="D21" s="15">
        <f>SUM(D22:D29)</f>
        <v>5782.2</v>
      </c>
      <c r="E21" s="80">
        <f t="shared" si="0"/>
        <v>-1923.231</v>
      </c>
      <c r="F21" s="81">
        <f t="shared" si="1"/>
        <v>75.040578521824401</v>
      </c>
    </row>
    <row r="22" spans="1:7">
      <c r="A22" s="100" t="s">
        <v>32</v>
      </c>
      <c r="B22" s="6">
        <v>1131</v>
      </c>
      <c r="C22" s="8">
        <v>7.8029999999999999</v>
      </c>
      <c r="D22" s="8">
        <v>8.91</v>
      </c>
      <c r="E22" s="86">
        <f t="shared" si="0"/>
        <v>1.107</v>
      </c>
      <c r="F22" s="87">
        <f t="shared" si="1"/>
        <v>114.18685121107301</v>
      </c>
    </row>
    <row r="23" spans="1:7">
      <c r="A23" s="100" t="s">
        <v>33</v>
      </c>
      <c r="B23" s="6">
        <v>1132</v>
      </c>
      <c r="C23" s="8">
        <v>1951.796</v>
      </c>
      <c r="D23" s="8">
        <v>1923.963</v>
      </c>
      <c r="E23" s="86">
        <f t="shared" si="0"/>
        <v>-27.833000000000101</v>
      </c>
      <c r="F23" s="87">
        <f t="shared" si="1"/>
        <v>98.573980067589005</v>
      </c>
    </row>
    <row r="24" spans="1:7">
      <c r="A24" s="100" t="s">
        <v>34</v>
      </c>
      <c r="B24" s="6">
        <v>1133</v>
      </c>
      <c r="C24" s="8">
        <v>1248</v>
      </c>
      <c r="D24" s="8">
        <v>0</v>
      </c>
      <c r="E24" s="86">
        <f t="shared" si="0"/>
        <v>-1248</v>
      </c>
      <c r="F24" s="87">
        <f t="shared" si="1"/>
        <v>0</v>
      </c>
    </row>
    <row r="25" spans="1:7">
      <c r="A25" s="100" t="s">
        <v>35</v>
      </c>
      <c r="B25" s="6">
        <v>1134</v>
      </c>
      <c r="C25" s="8">
        <v>0</v>
      </c>
      <c r="D25" s="8">
        <v>0</v>
      </c>
      <c r="E25" s="86">
        <f t="shared" si="0"/>
        <v>0</v>
      </c>
      <c r="F25" s="87" t="e">
        <f t="shared" si="1"/>
        <v>#DIV/0!</v>
      </c>
      <c r="G25" s="101"/>
    </row>
    <row r="26" spans="1:7">
      <c r="A26" s="100" t="s">
        <v>36</v>
      </c>
      <c r="B26" s="6">
        <v>1135</v>
      </c>
      <c r="C26" s="8">
        <v>4157.0720000000001</v>
      </c>
      <c r="D26" s="39">
        <v>3470.06</v>
      </c>
      <c r="E26" s="86">
        <f t="shared" si="0"/>
        <v>-687.01199999999994</v>
      </c>
      <c r="F26" s="87">
        <f t="shared" si="1"/>
        <v>83.4736564581994</v>
      </c>
    </row>
    <row r="27" spans="1:7">
      <c r="A27" s="100" t="s">
        <v>37</v>
      </c>
      <c r="B27" s="6">
        <v>1136</v>
      </c>
      <c r="C27" s="8">
        <v>0</v>
      </c>
      <c r="D27" s="8">
        <v>0</v>
      </c>
      <c r="E27" s="86">
        <f t="shared" si="0"/>
        <v>0</v>
      </c>
      <c r="F27" s="87">
        <v>0</v>
      </c>
    </row>
    <row r="28" spans="1:7">
      <c r="A28" s="100" t="s">
        <v>38</v>
      </c>
      <c r="B28" s="6">
        <v>1137</v>
      </c>
      <c r="C28" s="8">
        <v>0</v>
      </c>
      <c r="D28" s="8">
        <v>0</v>
      </c>
      <c r="E28" s="86">
        <f t="shared" si="0"/>
        <v>0</v>
      </c>
      <c r="F28" s="87">
        <v>0</v>
      </c>
    </row>
    <row r="29" spans="1:7">
      <c r="A29" s="13" t="s">
        <v>39</v>
      </c>
      <c r="B29" s="6">
        <v>1138</v>
      </c>
      <c r="C29" s="8">
        <v>340.76</v>
      </c>
      <c r="D29" s="8">
        <v>379.267</v>
      </c>
      <c r="E29" s="86">
        <f t="shared" si="0"/>
        <v>38.506999999999998</v>
      </c>
      <c r="F29" s="87">
        <f t="shared" si="1"/>
        <v>111.300328677075</v>
      </c>
    </row>
    <row r="30" spans="1:7" ht="34.5" customHeight="1">
      <c r="A30" s="102" t="s">
        <v>40</v>
      </c>
      <c r="B30" s="99">
        <v>1200</v>
      </c>
      <c r="C30" s="15">
        <f>SUM(C31:C42)</f>
        <v>82451.043000000005</v>
      </c>
      <c r="D30" s="15">
        <f>SUM(D31:D42)</f>
        <v>77895.846000000005</v>
      </c>
      <c r="E30" s="80">
        <f t="shared" si="0"/>
        <v>-4555.1970000000101</v>
      </c>
      <c r="F30" s="81">
        <f t="shared" si="1"/>
        <v>94.475270616043005</v>
      </c>
      <c r="G30" s="103"/>
    </row>
    <row r="31" spans="1:7">
      <c r="A31" s="13" t="s">
        <v>41</v>
      </c>
      <c r="B31" s="6">
        <v>1201</v>
      </c>
      <c r="C31" s="8">
        <v>48971.928999999996</v>
      </c>
      <c r="D31" s="8">
        <f>'Рядок 1200 Звіт (витрати)'!N8</f>
        <v>46340.190999999999</v>
      </c>
      <c r="E31" s="86">
        <f t="shared" si="0"/>
        <v>-2631.7379999999998</v>
      </c>
      <c r="F31" s="87">
        <f t="shared" si="1"/>
        <v>94.626027494240603</v>
      </c>
    </row>
    <row r="32" spans="1:7">
      <c r="A32" s="104" t="s">
        <v>42</v>
      </c>
      <c r="B32" s="105">
        <v>1202</v>
      </c>
      <c r="C32" s="8">
        <v>10426.084999999999</v>
      </c>
      <c r="D32" s="8">
        <f>'Рядок 1200 Звіт (витрати)'!N9</f>
        <v>10043.954</v>
      </c>
      <c r="E32" s="86">
        <f t="shared" si="0"/>
        <v>-382.13099999999798</v>
      </c>
      <c r="F32" s="87">
        <f t="shared" si="1"/>
        <v>96.3348562763492</v>
      </c>
    </row>
    <row r="33" spans="1:7" ht="18" customHeight="1">
      <c r="A33" s="51" t="s">
        <v>43</v>
      </c>
      <c r="B33" s="106">
        <v>1203</v>
      </c>
      <c r="C33" s="8">
        <v>2142.35</v>
      </c>
      <c r="D33" s="8">
        <f>'Рядок 1200 Звіт (витрати)'!N10</f>
        <v>1467.413</v>
      </c>
      <c r="E33" s="86">
        <f t="shared" si="0"/>
        <v>-674.93700000000001</v>
      </c>
      <c r="F33" s="87">
        <f t="shared" si="1"/>
        <v>68.4954839311971</v>
      </c>
    </row>
    <row r="34" spans="1:7" ht="19.5" customHeight="1">
      <c r="A34" s="51" t="s">
        <v>44</v>
      </c>
      <c r="B34" s="106">
        <v>1204</v>
      </c>
      <c r="C34" s="8">
        <v>5504</v>
      </c>
      <c r="D34" s="8">
        <f>'Рядок 1200 Звіт (витрати)'!N11</f>
        <v>4943.3829999999998</v>
      </c>
      <c r="E34" s="86">
        <f t="shared" si="0"/>
        <v>-560.61699999999996</v>
      </c>
      <c r="F34" s="87">
        <f t="shared" si="1"/>
        <v>89.814371366279104</v>
      </c>
      <c r="G34" s="103"/>
    </row>
    <row r="35" spans="1:7" ht="18" customHeight="1">
      <c r="A35" s="51" t="s">
        <v>45</v>
      </c>
      <c r="B35" s="106">
        <v>1205</v>
      </c>
      <c r="C35" s="8">
        <v>215.12200000000001</v>
      </c>
      <c r="D35" s="8">
        <f>'Рядок 1200 Звіт (витрати)'!N12</f>
        <v>170.73099999999999</v>
      </c>
      <c r="E35" s="86">
        <f t="shared" si="0"/>
        <v>-44.390999999999998</v>
      </c>
      <c r="F35" s="87">
        <f t="shared" si="1"/>
        <v>79.3647325703554</v>
      </c>
    </row>
    <row r="36" spans="1:7" ht="18" customHeight="1">
      <c r="A36" s="51" t="s">
        <v>46</v>
      </c>
      <c r="B36" s="106">
        <v>1206</v>
      </c>
      <c r="C36" s="8">
        <v>2859.797</v>
      </c>
      <c r="D36" s="8">
        <f>'Рядок 1200 Звіт (витрати)'!N13</f>
        <v>2856.0880000000002</v>
      </c>
      <c r="E36" s="86">
        <f t="shared" si="0"/>
        <v>-3.7090000000002901</v>
      </c>
      <c r="F36" s="87">
        <f t="shared" si="1"/>
        <v>99.870305479724607</v>
      </c>
    </row>
    <row r="37" spans="1:7" ht="18" customHeight="1">
      <c r="A37" s="51" t="s">
        <v>47</v>
      </c>
      <c r="B37" s="106">
        <v>1207</v>
      </c>
      <c r="C37" s="8">
        <v>0</v>
      </c>
      <c r="D37" s="8">
        <f>'Рядок 1200 Звіт (витрати)'!N14</f>
        <v>0</v>
      </c>
      <c r="E37" s="86">
        <f t="shared" si="0"/>
        <v>0</v>
      </c>
      <c r="F37" s="87">
        <v>0</v>
      </c>
    </row>
    <row r="38" spans="1:7" ht="18" customHeight="1">
      <c r="A38" s="51" t="s">
        <v>48</v>
      </c>
      <c r="B38" s="106">
        <v>1208</v>
      </c>
      <c r="C38" s="8">
        <v>3976.4009999999998</v>
      </c>
      <c r="D38" s="8">
        <f>'Рядок 1200 Звіт (витрати)'!N15</f>
        <v>3974.9690000000001</v>
      </c>
      <c r="E38" s="86">
        <f t="shared" si="0"/>
        <v>-1.4319999999997901</v>
      </c>
      <c r="F38" s="87">
        <f t="shared" si="1"/>
        <v>99.963987535462394</v>
      </c>
    </row>
    <row r="39" spans="1:7" ht="31.5">
      <c r="A39" s="37" t="s">
        <v>49</v>
      </c>
      <c r="B39" s="106">
        <v>1209</v>
      </c>
      <c r="C39" s="8">
        <v>44.103000000000002</v>
      </c>
      <c r="D39" s="8">
        <f>'Рядок 1200 Звіт (витрати)'!N16</f>
        <v>44.103000000000002</v>
      </c>
      <c r="E39" s="86">
        <f t="shared" si="0"/>
        <v>0</v>
      </c>
      <c r="F39" s="87">
        <f t="shared" si="1"/>
        <v>100</v>
      </c>
    </row>
    <row r="40" spans="1:7" ht="18" customHeight="1">
      <c r="A40" s="37" t="s">
        <v>50</v>
      </c>
      <c r="B40" s="106">
        <v>1210</v>
      </c>
      <c r="C40" s="8">
        <v>69.959000000000003</v>
      </c>
      <c r="D40" s="8">
        <f>'Рядок 1200 Звіт (витрати)'!N17</f>
        <v>69.953000000000003</v>
      </c>
      <c r="E40" s="86">
        <f t="shared" si="0"/>
        <v>-6.00000000000023E-3</v>
      </c>
      <c r="F40" s="87">
        <f t="shared" si="1"/>
        <v>99.991423548078203</v>
      </c>
    </row>
    <row r="41" spans="1:7" ht="18" customHeight="1">
      <c r="A41" s="51" t="s">
        <v>51</v>
      </c>
      <c r="B41" s="106">
        <v>1211</v>
      </c>
      <c r="C41" s="8">
        <v>7825.0010000000002</v>
      </c>
      <c r="D41" s="8">
        <f>'Рядок 1200 Звіт (витрати)'!N18</f>
        <v>7593.598</v>
      </c>
      <c r="E41" s="86">
        <f t="shared" si="0"/>
        <v>-231.40299999999999</v>
      </c>
      <c r="F41" s="87">
        <f t="shared" si="1"/>
        <v>97.042773540859599</v>
      </c>
    </row>
    <row r="42" spans="1:7" ht="18" customHeight="1">
      <c r="A42" s="37" t="s">
        <v>52</v>
      </c>
      <c r="B42" s="106">
        <v>1212</v>
      </c>
      <c r="C42" s="8">
        <v>416.29599999999999</v>
      </c>
      <c r="D42" s="8">
        <f>'Рядок 1200 Звіт (витрати)'!N19</f>
        <v>391.46300000000002</v>
      </c>
      <c r="E42" s="86">
        <f t="shared" si="0"/>
        <v>-24.832999999999998</v>
      </c>
      <c r="F42" s="87">
        <f t="shared" si="1"/>
        <v>94.034773334358306</v>
      </c>
    </row>
    <row r="43" spans="1:7" ht="18" customHeight="1">
      <c r="A43" s="107" t="s">
        <v>53</v>
      </c>
      <c r="B43" s="108">
        <v>1300</v>
      </c>
      <c r="C43" s="96">
        <v>2694.4769999999999</v>
      </c>
      <c r="D43" s="96">
        <v>2254.721</v>
      </c>
      <c r="E43" s="80">
        <f t="shared" si="0"/>
        <v>-439.75599999999997</v>
      </c>
      <c r="F43" s="81">
        <f t="shared" si="1"/>
        <v>83.679355956647598</v>
      </c>
    </row>
    <row r="44" spans="1:7" ht="18" customHeight="1">
      <c r="A44" s="107" t="s">
        <v>54</v>
      </c>
      <c r="B44" s="108">
        <v>1400</v>
      </c>
      <c r="C44" s="96">
        <f>C12-(C30+C43)</f>
        <v>2571.9589999999698</v>
      </c>
      <c r="D44" s="96">
        <f>D12-(D30+D43)</f>
        <v>5192.3599999999897</v>
      </c>
      <c r="E44" s="80">
        <f t="shared" si="0"/>
        <v>2620.4010000000098</v>
      </c>
      <c r="F44" s="81">
        <f t="shared" si="1"/>
        <v>201.883467038162</v>
      </c>
    </row>
    <row r="45" spans="1:7" ht="18" customHeight="1">
      <c r="A45" s="107" t="s">
        <v>55</v>
      </c>
      <c r="B45" s="108"/>
      <c r="C45" s="96"/>
      <c r="D45" s="96"/>
      <c r="E45" s="86"/>
      <c r="F45" s="87"/>
    </row>
    <row r="46" spans="1:7" ht="31.5">
      <c r="A46" s="51" t="s">
        <v>56</v>
      </c>
      <c r="B46" s="106">
        <v>2010</v>
      </c>
      <c r="C46" s="93">
        <v>10151.499</v>
      </c>
      <c r="D46" s="93">
        <v>10151.499</v>
      </c>
      <c r="E46" s="86">
        <f>D46-C46</f>
        <v>0</v>
      </c>
      <c r="F46" s="87">
        <f>D46/C46*100</f>
        <v>100</v>
      </c>
    </row>
    <row r="47" spans="1:7">
      <c r="A47" s="51" t="s">
        <v>57</v>
      </c>
      <c r="B47" s="106">
        <v>2020</v>
      </c>
      <c r="C47" s="93">
        <v>3804.2170000000001</v>
      </c>
      <c r="D47" s="93">
        <v>0</v>
      </c>
      <c r="E47" s="86">
        <f>D47-C47</f>
        <v>-3804.2170000000001</v>
      </c>
      <c r="F47" s="87">
        <v>0</v>
      </c>
    </row>
    <row r="48" spans="1:7">
      <c r="A48" s="109" t="s">
        <v>58</v>
      </c>
      <c r="B48" s="110">
        <v>2030</v>
      </c>
      <c r="C48" s="111">
        <v>0</v>
      </c>
      <c r="D48" s="111">
        <v>0</v>
      </c>
      <c r="E48" s="86">
        <f>D48-C48</f>
        <v>0</v>
      </c>
      <c r="F48" s="87">
        <v>0</v>
      </c>
    </row>
    <row r="49" spans="1:8">
      <c r="A49" s="13" t="s">
        <v>59</v>
      </c>
      <c r="B49" s="6">
        <v>2040</v>
      </c>
      <c r="C49" s="8">
        <v>0</v>
      </c>
      <c r="D49" s="8">
        <v>0</v>
      </c>
      <c r="E49" s="86">
        <f>D49-C49</f>
        <v>0</v>
      </c>
      <c r="F49" s="87">
        <v>0</v>
      </c>
    </row>
    <row r="50" spans="1:8" ht="31.5">
      <c r="A50" s="13" t="s">
        <v>60</v>
      </c>
      <c r="B50" s="6">
        <v>2050</v>
      </c>
      <c r="C50" s="15">
        <f>C44+C46-C47-C48-C49</f>
        <v>8919.2409999999709</v>
      </c>
      <c r="D50" s="15">
        <f>D44+D46-D47-D48-D49</f>
        <v>15343.859</v>
      </c>
      <c r="E50" s="80">
        <f>D50-C50</f>
        <v>6424.6180000000104</v>
      </c>
      <c r="F50" s="81">
        <f>D50/C50*100</f>
        <v>172.03099456556899</v>
      </c>
    </row>
    <row r="51" spans="1:8">
      <c r="A51" s="102" t="s">
        <v>61</v>
      </c>
      <c r="B51" s="102"/>
      <c r="C51" s="112"/>
      <c r="D51" s="112"/>
      <c r="E51" s="86"/>
      <c r="F51" s="87"/>
    </row>
    <row r="52" spans="1:8">
      <c r="A52" s="113" t="s">
        <v>62</v>
      </c>
      <c r="B52" s="99">
        <v>3000</v>
      </c>
      <c r="C52" s="15">
        <f>SUM(C53:C58)</f>
        <v>20355.972000000002</v>
      </c>
      <c r="D52" s="15">
        <f>SUM(D53:D58)</f>
        <v>19418.352999999999</v>
      </c>
      <c r="E52" s="80">
        <f t="shared" ref="E52:E58" si="2">D52-C52</f>
        <v>-937.61899999999901</v>
      </c>
      <c r="F52" s="81">
        <f t="shared" ref="F52:F57" si="3">D52/C52*100</f>
        <v>95.393887356496705</v>
      </c>
    </row>
    <row r="53" spans="1:8">
      <c r="A53" s="114" t="s">
        <v>63</v>
      </c>
      <c r="B53" s="105">
        <v>3010</v>
      </c>
      <c r="C53" s="90">
        <v>374.125</v>
      </c>
      <c r="D53" s="90">
        <v>349.25400000000002</v>
      </c>
      <c r="E53" s="86">
        <f t="shared" si="2"/>
        <v>-24.870999999999999</v>
      </c>
      <c r="F53" s="87">
        <f t="shared" si="3"/>
        <v>93.3522218509856</v>
      </c>
    </row>
    <row r="54" spans="1:8">
      <c r="A54" s="115" t="s">
        <v>64</v>
      </c>
      <c r="B54" s="106">
        <v>3020</v>
      </c>
      <c r="C54" s="93">
        <v>734.57799999999997</v>
      </c>
      <c r="D54" s="93">
        <v>695.08100000000002</v>
      </c>
      <c r="E54" s="86">
        <f t="shared" si="2"/>
        <v>-39.497</v>
      </c>
      <c r="F54" s="87">
        <f t="shared" si="3"/>
        <v>94.623171399089003</v>
      </c>
      <c r="G54" s="116"/>
    </row>
    <row r="55" spans="1:8">
      <c r="A55" s="115" t="s">
        <v>65</v>
      </c>
      <c r="B55" s="106">
        <v>3030</v>
      </c>
      <c r="C55" s="93">
        <v>6.2370000000000001</v>
      </c>
      <c r="D55" s="93">
        <v>6.2370000000000001</v>
      </c>
      <c r="E55" s="86">
        <f t="shared" si="2"/>
        <v>0</v>
      </c>
      <c r="F55" s="87">
        <f t="shared" si="3"/>
        <v>100</v>
      </c>
    </row>
    <row r="56" spans="1:8">
      <c r="A56" s="115" t="s">
        <v>66</v>
      </c>
      <c r="B56" s="106">
        <v>3040</v>
      </c>
      <c r="C56" s="93">
        <v>8814.9470000000001</v>
      </c>
      <c r="D56" s="93">
        <v>8324.1740000000009</v>
      </c>
      <c r="E56" s="86">
        <f t="shared" si="2"/>
        <v>-490.772999999999</v>
      </c>
      <c r="F56" s="87">
        <f t="shared" si="3"/>
        <v>94.432490632104802</v>
      </c>
    </row>
    <row r="57" spans="1:8" ht="36" customHeight="1">
      <c r="A57" s="37" t="s">
        <v>67</v>
      </c>
      <c r="B57" s="106">
        <v>3050</v>
      </c>
      <c r="C57" s="93">
        <v>10426.084999999999</v>
      </c>
      <c r="D57" s="93">
        <v>10043.607</v>
      </c>
      <c r="E57" s="86">
        <f t="shared" si="2"/>
        <v>-382.47799999999899</v>
      </c>
      <c r="F57" s="87">
        <f t="shared" si="3"/>
        <v>96.331528085566205</v>
      </c>
    </row>
    <row r="58" spans="1:8" ht="27.75" customHeight="1">
      <c r="A58" s="117" t="s">
        <v>68</v>
      </c>
      <c r="B58" s="110">
        <v>3060</v>
      </c>
      <c r="C58" s="111">
        <v>0</v>
      </c>
      <c r="D58" s="111">
        <v>0</v>
      </c>
      <c r="E58" s="86">
        <f t="shared" si="2"/>
        <v>0</v>
      </c>
      <c r="F58" s="87">
        <v>0</v>
      </c>
      <c r="G58" s="97"/>
    </row>
    <row r="59" spans="1:8">
      <c r="A59" s="102" t="s">
        <v>69</v>
      </c>
      <c r="B59" s="6"/>
      <c r="C59" s="8"/>
      <c r="D59" s="8"/>
      <c r="E59" s="86"/>
      <c r="F59" s="87"/>
    </row>
    <row r="60" spans="1:8">
      <c r="A60" s="118" t="s">
        <v>70</v>
      </c>
      <c r="B60" s="6">
        <v>4010</v>
      </c>
      <c r="C60" s="8">
        <v>5412.5060000000003</v>
      </c>
      <c r="D60" s="8">
        <v>5412.5060000000003</v>
      </c>
      <c r="E60" s="86">
        <f t="shared" ref="E60:E69" si="4">D60-C60</f>
        <v>0</v>
      </c>
      <c r="F60" s="87">
        <f t="shared" ref="F60:F69" si="5">D60/C60*100</f>
        <v>100</v>
      </c>
    </row>
    <row r="61" spans="1:8">
      <c r="A61" s="118" t="s">
        <v>71</v>
      </c>
      <c r="B61" s="6">
        <v>4020</v>
      </c>
      <c r="C61" s="8">
        <v>7000</v>
      </c>
      <c r="D61" s="8">
        <v>7264.5</v>
      </c>
      <c r="E61" s="86">
        <f t="shared" si="4"/>
        <v>264.5</v>
      </c>
      <c r="F61" s="87">
        <f t="shared" si="5"/>
        <v>103.778571428571</v>
      </c>
      <c r="H61" s="97"/>
    </row>
    <row r="62" spans="1:8" ht="30.75" customHeight="1">
      <c r="A62" s="119" t="s">
        <v>72</v>
      </c>
      <c r="B62" s="120">
        <v>5000</v>
      </c>
      <c r="C62" s="121">
        <f>SUM(C63:C68)</f>
        <v>5223.2730000000001</v>
      </c>
      <c r="D62" s="121">
        <f>SUM(D63:D68)</f>
        <v>5160.4560000000001</v>
      </c>
      <c r="E62" s="80">
        <f t="shared" si="4"/>
        <v>-62.816999999999098</v>
      </c>
      <c r="F62" s="81">
        <f t="shared" si="5"/>
        <v>98.797363262460195</v>
      </c>
      <c r="H62" s="97"/>
    </row>
    <row r="63" spans="1:8">
      <c r="A63" s="51" t="s">
        <v>73</v>
      </c>
      <c r="B63" s="106">
        <v>5010</v>
      </c>
      <c r="C63" s="93">
        <f>'Рядок 5000 Звіт(кап.інвест.)'!M7</f>
        <v>0</v>
      </c>
      <c r="D63" s="93">
        <f>'Рядок 5000 Звіт(кап.інвест.)'!N7</f>
        <v>0</v>
      </c>
      <c r="E63" s="86">
        <f t="shared" si="4"/>
        <v>0</v>
      </c>
      <c r="F63" s="87">
        <v>0</v>
      </c>
    </row>
    <row r="64" spans="1:8">
      <c r="A64" s="37" t="s">
        <v>74</v>
      </c>
      <c r="B64" s="106">
        <v>5020</v>
      </c>
      <c r="C64" s="93">
        <v>1448.809</v>
      </c>
      <c r="D64" s="93">
        <f>'Рядок 5000 Звіт(кап.інвест.)'!N8</f>
        <v>1448.809</v>
      </c>
      <c r="E64" s="86">
        <f t="shared" si="4"/>
        <v>0</v>
      </c>
      <c r="F64" s="87">
        <f t="shared" si="5"/>
        <v>100</v>
      </c>
    </row>
    <row r="65" spans="1:17" s="60" customFormat="1">
      <c r="A65" s="51" t="s">
        <v>75</v>
      </c>
      <c r="B65" s="106">
        <v>5030</v>
      </c>
      <c r="C65" s="93">
        <v>2052.5189999999998</v>
      </c>
      <c r="D65" s="93">
        <f>'Рядок 5000 Звіт(кап.інвест.)'!N9</f>
        <v>1989.704</v>
      </c>
      <c r="E65" s="86">
        <f t="shared" si="4"/>
        <v>-62.8149999999996</v>
      </c>
      <c r="F65" s="87">
        <f t="shared" si="5"/>
        <v>96.939614200891697</v>
      </c>
    </row>
    <row r="66" spans="1:17" s="60" customFormat="1">
      <c r="A66" s="51" t="s">
        <v>76</v>
      </c>
      <c r="B66" s="106">
        <v>5040</v>
      </c>
      <c r="C66" s="93">
        <f>'Рядок 5000 Звіт(кап.інвест.)'!M10</f>
        <v>0</v>
      </c>
      <c r="D66" s="93">
        <f>'Рядок 5000 Звіт(кап.інвест.)'!N10</f>
        <v>0</v>
      </c>
      <c r="E66" s="86">
        <f t="shared" si="4"/>
        <v>0</v>
      </c>
      <c r="F66" s="87">
        <v>0</v>
      </c>
    </row>
    <row r="67" spans="1:17" s="60" customFormat="1" ht="31.5">
      <c r="A67" s="51" t="s">
        <v>77</v>
      </c>
      <c r="B67" s="106">
        <v>5050</v>
      </c>
      <c r="C67" s="93">
        <f>'Рядок 5000 Звіт(кап.інвест.)'!M11</f>
        <v>0</v>
      </c>
      <c r="D67" s="93">
        <f>'Рядок 5000 Звіт(кап.інвест.)'!N11</f>
        <v>0</v>
      </c>
      <c r="E67" s="86">
        <f t="shared" si="4"/>
        <v>0</v>
      </c>
      <c r="F67" s="87">
        <v>0</v>
      </c>
    </row>
    <row r="68" spans="1:17" s="60" customFormat="1">
      <c r="A68" s="51" t="s">
        <v>78</v>
      </c>
      <c r="B68" s="106">
        <v>5060</v>
      </c>
      <c r="C68" s="93">
        <v>1721.9449999999999</v>
      </c>
      <c r="D68" s="93">
        <f>'Рядок 5000 Звіт(кап.інвест.)'!N12</f>
        <v>1721.943</v>
      </c>
      <c r="E68" s="86">
        <f t="shared" si="4"/>
        <v>-1.9999999999527102E-3</v>
      </c>
      <c r="F68" s="87">
        <f t="shared" si="5"/>
        <v>99.999883852271694</v>
      </c>
    </row>
    <row r="69" spans="1:17" s="60" customFormat="1">
      <c r="A69" s="14" t="s">
        <v>79</v>
      </c>
      <c r="B69" s="6">
        <v>5070</v>
      </c>
      <c r="C69" s="8">
        <v>58038.546000000002</v>
      </c>
      <c r="D69" s="8">
        <v>56442.1</v>
      </c>
      <c r="E69" s="86">
        <f t="shared" si="4"/>
        <v>-1596.4459999999999</v>
      </c>
      <c r="F69" s="87">
        <f t="shared" si="5"/>
        <v>97.249334950603298</v>
      </c>
    </row>
    <row r="70" spans="1:17" s="60" customFormat="1">
      <c r="A70" s="102" t="s">
        <v>80</v>
      </c>
      <c r="B70" s="102"/>
      <c r="C70" s="112"/>
      <c r="D70" s="112"/>
      <c r="E70" s="86"/>
      <c r="F70" s="87"/>
    </row>
    <row r="71" spans="1:17" s="60" customFormat="1" ht="31.5">
      <c r="A71" s="13" t="s">
        <v>81</v>
      </c>
      <c r="B71" s="6">
        <v>6010</v>
      </c>
      <c r="C71" s="9">
        <f>C44/C13*100</f>
        <v>3.8783120683489698</v>
      </c>
      <c r="D71" s="9">
        <f>D44/D13*100</f>
        <v>7.82967110227293</v>
      </c>
      <c r="E71" s="86">
        <f>D71-C71</f>
        <v>3.9513590339239602</v>
      </c>
      <c r="F71" s="87">
        <f>D71/C71*100</f>
        <v>201.88347312664999</v>
      </c>
    </row>
    <row r="72" spans="1:17" s="60" customFormat="1">
      <c r="A72" s="51" t="s">
        <v>82</v>
      </c>
      <c r="B72" s="105">
        <v>6020</v>
      </c>
      <c r="C72" s="90">
        <f>C62/C43</f>
        <v>1.9385108872705199</v>
      </c>
      <c r="D72" s="90">
        <f>D62/D43</f>
        <v>2.2887337280311</v>
      </c>
      <c r="E72" s="86">
        <f>D72-C72</f>
        <v>0.35022284076057902</v>
      </c>
      <c r="F72" s="87">
        <f>D72/C72*100</f>
        <v>118.066591374872</v>
      </c>
    </row>
    <row r="73" spans="1:17" s="60" customFormat="1">
      <c r="A73" s="109" t="s">
        <v>83</v>
      </c>
      <c r="B73" s="110">
        <v>6030</v>
      </c>
      <c r="C73" s="111">
        <v>0.20100000000000001</v>
      </c>
      <c r="D73" s="111">
        <v>0.19</v>
      </c>
      <c r="E73" s="86">
        <f>D73-C73</f>
        <v>-1.0999999999999999E-2</v>
      </c>
      <c r="F73" s="87">
        <f>D73/C73*100</f>
        <v>94.527363184079604</v>
      </c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</row>
    <row r="74" spans="1:17" s="60" customFormat="1">
      <c r="A74" s="102" t="s">
        <v>84</v>
      </c>
      <c r="B74" s="102"/>
      <c r="C74" s="112"/>
      <c r="D74" s="112"/>
      <c r="E74" s="86"/>
      <c r="F74" s="8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</row>
    <row r="75" spans="1:17" s="60" customFormat="1" ht="47.25">
      <c r="A75" s="123" t="s">
        <v>85</v>
      </c>
      <c r="B75" s="124">
        <v>7100</v>
      </c>
      <c r="C75" s="125">
        <f>SUM(C76:C81)</f>
        <v>404.25</v>
      </c>
      <c r="D75" s="126">
        <f>SUM(D76:D81)</f>
        <v>341</v>
      </c>
      <c r="E75" s="127">
        <f t="shared" ref="E75:E95" si="6">D75-C75</f>
        <v>-63.25</v>
      </c>
      <c r="F75" s="81">
        <f t="shared" ref="F75:F95" si="7">D75/C75*100</f>
        <v>84.353741496598602</v>
      </c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</row>
    <row r="76" spans="1:17" s="60" customFormat="1" ht="17.45" customHeight="1">
      <c r="A76" s="128" t="s">
        <v>86</v>
      </c>
      <c r="B76" s="129">
        <v>7110</v>
      </c>
      <c r="C76" s="130">
        <v>1</v>
      </c>
      <c r="D76" s="130">
        <v>1</v>
      </c>
      <c r="E76" s="131">
        <f t="shared" si="6"/>
        <v>0</v>
      </c>
      <c r="F76" s="87">
        <f t="shared" si="7"/>
        <v>100</v>
      </c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</row>
    <row r="77" spans="1:17" s="60" customFormat="1" ht="16.899999999999999" customHeight="1">
      <c r="A77" s="128" t="s">
        <v>87</v>
      </c>
      <c r="B77" s="129">
        <v>7120</v>
      </c>
      <c r="C77" s="130">
        <v>110</v>
      </c>
      <c r="D77" s="130">
        <v>95</v>
      </c>
      <c r="E77" s="131">
        <f t="shared" si="6"/>
        <v>-15</v>
      </c>
      <c r="F77" s="87">
        <f t="shared" si="7"/>
        <v>86.363636363636402</v>
      </c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</row>
    <row r="78" spans="1:17" s="60" customFormat="1" ht="16.899999999999999" customHeight="1">
      <c r="A78" s="132" t="s">
        <v>88</v>
      </c>
      <c r="B78" s="129">
        <v>7130</v>
      </c>
      <c r="C78" s="130">
        <v>144.5</v>
      </c>
      <c r="D78" s="130">
        <v>118</v>
      </c>
      <c r="E78" s="131">
        <f t="shared" si="6"/>
        <v>-26.5</v>
      </c>
      <c r="F78" s="87">
        <f t="shared" si="7"/>
        <v>81.6608996539792</v>
      </c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</row>
    <row r="79" spans="1:17" s="60" customFormat="1" ht="16.899999999999999" customHeight="1">
      <c r="A79" s="132" t="s">
        <v>89</v>
      </c>
      <c r="B79" s="129">
        <v>7140</v>
      </c>
      <c r="C79" s="130">
        <v>40</v>
      </c>
      <c r="D79" s="130">
        <v>36</v>
      </c>
      <c r="E79" s="131">
        <f t="shared" si="6"/>
        <v>-4</v>
      </c>
      <c r="F79" s="87">
        <f t="shared" si="7"/>
        <v>90</v>
      </c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</row>
    <row r="80" spans="1:17" s="60" customFormat="1" ht="16.899999999999999" customHeight="1">
      <c r="A80" s="132" t="s">
        <v>90</v>
      </c>
      <c r="B80" s="129">
        <v>7150</v>
      </c>
      <c r="C80" s="130">
        <v>23</v>
      </c>
      <c r="D80" s="130">
        <v>18</v>
      </c>
      <c r="E80" s="131">
        <f t="shared" si="6"/>
        <v>-5</v>
      </c>
      <c r="F80" s="87">
        <f t="shared" si="7"/>
        <v>78.260869565217405</v>
      </c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</row>
    <row r="81" spans="1:17" s="60" customFormat="1" ht="16.899999999999999" customHeight="1">
      <c r="A81" s="128" t="s">
        <v>91</v>
      </c>
      <c r="B81" s="133">
        <v>7160</v>
      </c>
      <c r="C81" s="134">
        <v>85.75</v>
      </c>
      <c r="D81" s="134">
        <v>73</v>
      </c>
      <c r="E81" s="131">
        <f t="shared" si="6"/>
        <v>-12.75</v>
      </c>
      <c r="F81" s="87">
        <f t="shared" si="7"/>
        <v>85.131195335276999</v>
      </c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</row>
    <row r="82" spans="1:17" s="60" customFormat="1">
      <c r="A82" s="14" t="s">
        <v>92</v>
      </c>
      <c r="B82" s="99">
        <v>7200</v>
      </c>
      <c r="C82" s="15">
        <f>SUM(C83:C88)</f>
        <v>48971.928999999996</v>
      </c>
      <c r="D82" s="15">
        <f>SUM(D83:D88)</f>
        <v>46340.190999999999</v>
      </c>
      <c r="E82" s="80">
        <f t="shared" si="6"/>
        <v>-2631.7379999999898</v>
      </c>
      <c r="F82" s="81">
        <f t="shared" si="7"/>
        <v>94.626027494240603</v>
      </c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</row>
    <row r="83" spans="1:17" s="60" customFormat="1">
      <c r="A83" s="13" t="s">
        <v>86</v>
      </c>
      <c r="B83" s="6">
        <v>7210</v>
      </c>
      <c r="C83" s="8">
        <v>434</v>
      </c>
      <c r="D83" s="135">
        <v>432.40600000000001</v>
      </c>
      <c r="E83" s="86">
        <f t="shared" si="6"/>
        <v>-1.5939999999999901</v>
      </c>
      <c r="F83" s="87">
        <f t="shared" si="7"/>
        <v>99.632718894009201</v>
      </c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</row>
    <row r="84" spans="1:17" s="60" customFormat="1">
      <c r="A84" s="13" t="s">
        <v>87</v>
      </c>
      <c r="B84" s="6">
        <v>7220</v>
      </c>
      <c r="C84" s="8">
        <v>20605.028999999999</v>
      </c>
      <c r="D84" s="8">
        <v>20335.419000000002</v>
      </c>
      <c r="E84" s="86">
        <f t="shared" si="6"/>
        <v>-269.609999999997</v>
      </c>
      <c r="F84" s="87">
        <f t="shared" si="7"/>
        <v>98.691533023321696</v>
      </c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</row>
    <row r="85" spans="1:17" s="60" customFormat="1">
      <c r="A85" s="136" t="s">
        <v>88</v>
      </c>
      <c r="B85" s="6">
        <v>7230</v>
      </c>
      <c r="C85" s="8">
        <v>17789.3</v>
      </c>
      <c r="D85" s="137">
        <v>15574.583000000001</v>
      </c>
      <c r="E85" s="86">
        <f t="shared" si="6"/>
        <v>-2214.7170000000001</v>
      </c>
      <c r="F85" s="87">
        <f t="shared" si="7"/>
        <v>87.550285845986096</v>
      </c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177"/>
    </row>
    <row r="86" spans="1:17" s="60" customFormat="1">
      <c r="A86" s="136" t="s">
        <v>89</v>
      </c>
      <c r="B86" s="6">
        <v>7240</v>
      </c>
      <c r="C86" s="8">
        <v>2484.4070000000002</v>
      </c>
      <c r="D86" s="137">
        <v>2442.5250000000001</v>
      </c>
      <c r="E86" s="86">
        <f t="shared" si="6"/>
        <v>-41.882000000000097</v>
      </c>
      <c r="F86" s="87">
        <f t="shared" si="7"/>
        <v>98.3142053616819</v>
      </c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</row>
    <row r="87" spans="1:17" s="60" customFormat="1">
      <c r="A87" s="136" t="s">
        <v>90</v>
      </c>
      <c r="B87" s="6">
        <v>7250</v>
      </c>
      <c r="C87" s="8">
        <v>2488.5929999999998</v>
      </c>
      <c r="D87" s="137">
        <v>2466.5949999999998</v>
      </c>
      <c r="E87" s="86">
        <f t="shared" si="6"/>
        <v>-21.998000000000001</v>
      </c>
      <c r="F87" s="87">
        <f t="shared" si="7"/>
        <v>99.116046697873003</v>
      </c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</row>
    <row r="88" spans="1:17" s="60" customFormat="1">
      <c r="A88" s="13" t="s">
        <v>91</v>
      </c>
      <c r="B88" s="6">
        <v>7260</v>
      </c>
      <c r="C88" s="8">
        <v>5170.6000000000004</v>
      </c>
      <c r="D88" s="137">
        <v>5088.6629999999996</v>
      </c>
      <c r="E88" s="86">
        <f t="shared" si="6"/>
        <v>-81.937000000000793</v>
      </c>
      <c r="F88" s="87">
        <f t="shared" si="7"/>
        <v>98.415328975360694</v>
      </c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</row>
    <row r="89" spans="1:17" s="60" customFormat="1" ht="29.25" customHeight="1">
      <c r="A89" s="14" t="s">
        <v>93</v>
      </c>
      <c r="B89" s="99">
        <v>7300</v>
      </c>
      <c r="C89" s="9">
        <f t="shared" ref="C89:D95" si="8">C82/C75/9</f>
        <v>13.4602979454408</v>
      </c>
      <c r="D89" s="9">
        <f t="shared" si="8"/>
        <v>15.099443141088299</v>
      </c>
      <c r="E89" s="80">
        <f t="shared" si="6"/>
        <v>1.6391451956475001</v>
      </c>
      <c r="F89" s="81">
        <f t="shared" si="7"/>
        <v>112.17762936817201</v>
      </c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</row>
    <row r="90" spans="1:17" s="60" customFormat="1" ht="16.5" customHeight="1">
      <c r="A90" s="13" t="s">
        <v>86</v>
      </c>
      <c r="B90" s="6">
        <v>7310</v>
      </c>
      <c r="C90" s="9">
        <f t="shared" si="8"/>
        <v>48.2222222222222</v>
      </c>
      <c r="D90" s="9">
        <f t="shared" si="8"/>
        <v>48.045111111111098</v>
      </c>
      <c r="E90" s="86">
        <f t="shared" si="6"/>
        <v>-0.17711111111111</v>
      </c>
      <c r="F90" s="87">
        <f t="shared" si="7"/>
        <v>99.632718894009201</v>
      </c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</row>
    <row r="91" spans="1:17" s="60" customFormat="1">
      <c r="A91" s="13" t="s">
        <v>87</v>
      </c>
      <c r="B91" s="6">
        <v>7320</v>
      </c>
      <c r="C91" s="9">
        <f t="shared" si="8"/>
        <v>20.813160606060599</v>
      </c>
      <c r="D91" s="9">
        <f t="shared" si="8"/>
        <v>23.784115789473699</v>
      </c>
      <c r="E91" s="86">
        <f t="shared" si="6"/>
        <v>2.9709551834130798</v>
      </c>
      <c r="F91" s="87">
        <f t="shared" si="7"/>
        <v>114.274406658583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</row>
    <row r="92" spans="1:17" s="60" customFormat="1" ht="19.149999999999999" customHeight="1">
      <c r="A92" s="136" t="s">
        <v>88</v>
      </c>
      <c r="B92" s="6">
        <v>7330</v>
      </c>
      <c r="C92" s="9">
        <f t="shared" si="8"/>
        <v>13.6788158400615</v>
      </c>
      <c r="D92" s="9">
        <f t="shared" si="8"/>
        <v>14.665332391713701</v>
      </c>
      <c r="E92" s="86">
        <f t="shared" si="6"/>
        <v>0.98651655165223295</v>
      </c>
      <c r="F92" s="87">
        <f t="shared" si="7"/>
        <v>107.212002582585</v>
      </c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</row>
    <row r="93" spans="1:17" s="61" customFormat="1" ht="20.45" customHeight="1">
      <c r="A93" s="136" t="s">
        <v>89</v>
      </c>
      <c r="B93" s="6">
        <v>7340</v>
      </c>
      <c r="C93" s="9">
        <f t="shared" si="8"/>
        <v>6.90113055555556</v>
      </c>
      <c r="D93" s="9">
        <f t="shared" si="8"/>
        <v>7.5386574074074097</v>
      </c>
      <c r="E93" s="86">
        <f t="shared" si="6"/>
        <v>0.63752685185185098</v>
      </c>
      <c r="F93" s="87">
        <f t="shared" si="7"/>
        <v>109.23800595742399</v>
      </c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</row>
    <row r="94" spans="1:17" ht="16.899999999999999" customHeight="1">
      <c r="A94" s="136" t="s">
        <v>90</v>
      </c>
      <c r="B94" s="6">
        <v>7350</v>
      </c>
      <c r="C94" s="9">
        <f t="shared" si="8"/>
        <v>12.022188405797101</v>
      </c>
      <c r="D94" s="9">
        <f t="shared" si="8"/>
        <v>15.2258950617284</v>
      </c>
      <c r="E94" s="86">
        <f t="shared" si="6"/>
        <v>3.2037066559312901</v>
      </c>
      <c r="F94" s="87">
        <f t="shared" si="7"/>
        <v>126.648281891727</v>
      </c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</row>
    <row r="95" spans="1:17" ht="16.899999999999999" customHeight="1">
      <c r="A95" s="13" t="s">
        <v>91</v>
      </c>
      <c r="B95" s="6">
        <v>7360</v>
      </c>
      <c r="C95" s="9">
        <f t="shared" si="8"/>
        <v>6.6998380304502803</v>
      </c>
      <c r="D95" s="9">
        <f t="shared" si="8"/>
        <v>7.74530136986301</v>
      </c>
      <c r="E95" s="86">
        <f t="shared" si="6"/>
        <v>1.0454633394127399</v>
      </c>
      <c r="F95" s="87">
        <f t="shared" si="7"/>
        <v>115.604307666263</v>
      </c>
    </row>
    <row r="96" spans="1:17" s="60" customFormat="1">
      <c r="A96" s="17"/>
      <c r="B96" s="138"/>
      <c r="C96" s="18"/>
      <c r="D96" s="18"/>
      <c r="E96" s="18"/>
      <c r="F96" s="18"/>
    </row>
    <row r="97" spans="1:14" s="60" customFormat="1">
      <c r="A97" s="139" t="s">
        <v>94</v>
      </c>
      <c r="B97" s="140"/>
      <c r="C97" s="141"/>
      <c r="D97" s="142"/>
      <c r="E97" s="143" t="s">
        <v>95</v>
      </c>
      <c r="F97" s="141"/>
    </row>
    <row r="98" spans="1:14" s="60" customFormat="1">
      <c r="A98" s="144"/>
      <c r="B98" s="154" t="s">
        <v>96</v>
      </c>
      <c r="C98" s="154"/>
      <c r="D98" s="69"/>
      <c r="E98" s="157" t="s">
        <v>97</v>
      </c>
      <c r="F98" s="157"/>
    </row>
    <row r="99" spans="1:14" s="60" customFormat="1">
      <c r="A99" s="144" t="s">
        <v>98</v>
      </c>
      <c r="B99" s="145"/>
      <c r="C99" s="146"/>
      <c r="D99" s="70"/>
      <c r="E99" s="145" t="s">
        <v>99</v>
      </c>
      <c r="F99" s="146"/>
    </row>
    <row r="100" spans="1:14" s="60" customFormat="1" ht="13.9" customHeight="1">
      <c r="A100" s="144"/>
      <c r="B100" s="154" t="s">
        <v>96</v>
      </c>
      <c r="C100" s="154"/>
      <c r="D100" s="69"/>
      <c r="E100" s="157" t="s">
        <v>97</v>
      </c>
      <c r="F100" s="157"/>
    </row>
    <row r="101" spans="1:14" s="60" customFormat="1" ht="13.9" customHeight="1">
      <c r="A101" s="63"/>
      <c r="B101" s="63"/>
      <c r="C101" s="62"/>
      <c r="D101" s="62"/>
      <c r="E101" s="62"/>
      <c r="F101" s="62"/>
    </row>
    <row r="102" spans="1:14" s="60" customFormat="1" ht="13.9" customHeight="1">
      <c r="A102" s="63"/>
      <c r="B102" s="63"/>
      <c r="C102" s="62"/>
      <c r="D102" s="62"/>
      <c r="E102" s="62"/>
      <c r="F102" s="62"/>
    </row>
    <row r="103" spans="1:14" s="62" customFormat="1">
      <c r="A103" s="65"/>
      <c r="B103" s="65"/>
      <c r="C103" s="67"/>
      <c r="D103" s="67"/>
      <c r="E103" s="67"/>
      <c r="F103" s="67"/>
      <c r="G103" s="60"/>
      <c r="H103" s="60"/>
      <c r="I103" s="60"/>
      <c r="J103" s="60"/>
      <c r="K103" s="60"/>
      <c r="L103" s="60"/>
      <c r="M103" s="60"/>
      <c r="N103" s="60"/>
    </row>
    <row r="104" spans="1:14" s="62" customFormat="1">
      <c r="A104" s="147"/>
      <c r="B104" s="148"/>
      <c r="C104" s="148"/>
      <c r="D104" s="148"/>
      <c r="E104" s="149"/>
      <c r="G104" s="67"/>
      <c r="H104" s="60"/>
      <c r="I104" s="60"/>
      <c r="J104" s="60"/>
      <c r="K104" s="60"/>
      <c r="L104" s="60"/>
      <c r="M104" s="60"/>
      <c r="N104" s="60"/>
    </row>
    <row r="105" spans="1:14" s="62" customFormat="1">
      <c r="A105" s="65"/>
      <c r="B105" s="65"/>
      <c r="C105" s="67"/>
      <c r="D105" s="67"/>
      <c r="E105" s="67"/>
      <c r="F105" s="67"/>
      <c r="G105" s="60"/>
      <c r="H105" s="60"/>
      <c r="I105" s="60"/>
      <c r="J105" s="60"/>
      <c r="K105" s="60"/>
      <c r="L105" s="60"/>
      <c r="M105" s="60"/>
      <c r="N105" s="60"/>
    </row>
    <row r="106" spans="1:14" s="62" customFormat="1">
      <c r="A106" s="65"/>
      <c r="B106" s="65"/>
      <c r="C106" s="67"/>
      <c r="D106" s="67"/>
      <c r="E106" s="67"/>
      <c r="F106" s="67"/>
      <c r="G106" s="60"/>
      <c r="H106" s="60"/>
      <c r="I106" s="60"/>
      <c r="J106" s="60"/>
      <c r="K106" s="60"/>
      <c r="L106" s="60"/>
      <c r="M106" s="60"/>
      <c r="N106" s="60"/>
    </row>
    <row r="107" spans="1:14" s="62" customFormat="1">
      <c r="A107" s="65"/>
      <c r="B107" s="65"/>
      <c r="C107" s="67"/>
      <c r="D107" s="67"/>
      <c r="E107" s="67"/>
      <c r="F107" s="67"/>
      <c r="G107" s="60"/>
      <c r="H107" s="60"/>
      <c r="I107" s="60"/>
      <c r="J107" s="60"/>
      <c r="K107" s="60"/>
      <c r="L107" s="60"/>
      <c r="M107" s="60"/>
      <c r="N107" s="60"/>
    </row>
    <row r="108" spans="1:14" s="62" customFormat="1">
      <c r="A108" s="65"/>
      <c r="B108" s="65"/>
      <c r="C108" s="67"/>
      <c r="D108" s="67"/>
      <c r="E108" s="67"/>
      <c r="F108" s="67"/>
      <c r="G108" s="60"/>
      <c r="H108" s="60"/>
      <c r="I108" s="60"/>
      <c r="J108" s="60"/>
      <c r="K108" s="60"/>
      <c r="L108" s="60"/>
      <c r="M108" s="60"/>
      <c r="N108" s="60"/>
    </row>
  </sheetData>
  <mergeCells count="13">
    <mergeCell ref="B100:C100"/>
    <mergeCell ref="E100:F100"/>
    <mergeCell ref="A7:F7"/>
    <mergeCell ref="G13:M13"/>
    <mergeCell ref="G14:L14"/>
    <mergeCell ref="G15:L15"/>
    <mergeCell ref="B98:C98"/>
    <mergeCell ref="E98:F98"/>
    <mergeCell ref="B1:F1"/>
    <mergeCell ref="B2:F2"/>
    <mergeCell ref="A4:F4"/>
    <mergeCell ref="A5:F5"/>
    <mergeCell ref="A6:F6"/>
  </mergeCells>
  <pageMargins left="0.70866141732283505" right="0.31496062992126" top="0.35433070866141703" bottom="0" header="0" footer="0"/>
  <pageSetup paperSize="9" scale="65" fitToHeight="4" orientation="portrait"/>
  <rowBreaks count="1" manualBreakCount="1">
    <brk id="5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1546678060247"/>
  </sheetPr>
  <dimension ref="A1:E24"/>
  <sheetViews>
    <sheetView workbookViewId="0">
      <selection activeCell="A26" sqref="A26"/>
    </sheetView>
  </sheetViews>
  <sheetFormatPr defaultColWidth="9" defaultRowHeight="15"/>
  <cols>
    <col min="1" max="1" width="65.7109375" customWidth="1"/>
    <col min="2" max="2" width="15.140625" customWidth="1"/>
    <col min="3" max="3" width="15.5703125" customWidth="1"/>
    <col min="4" max="4" width="11.7109375" customWidth="1"/>
  </cols>
  <sheetData>
    <row r="1" spans="1:5" ht="15.75">
      <c r="A1" s="158"/>
      <c r="B1" s="158"/>
      <c r="C1" s="158"/>
    </row>
    <row r="2" spans="1:5" ht="41.25" customHeight="1">
      <c r="A2" s="159" t="s">
        <v>100</v>
      </c>
      <c r="B2" s="159"/>
      <c r="C2" s="159"/>
    </row>
    <row r="3" spans="1:5" ht="15.75">
      <c r="A3" s="3"/>
      <c r="B3" s="3"/>
      <c r="C3" s="3"/>
    </row>
    <row r="4" spans="1:5">
      <c r="C4" s="47" t="s">
        <v>6</v>
      </c>
    </row>
    <row r="5" spans="1:5" ht="15" customHeight="1">
      <c r="A5" s="48" t="s">
        <v>101</v>
      </c>
      <c r="B5" s="49" t="s">
        <v>8</v>
      </c>
      <c r="C5" s="49" t="s">
        <v>9</v>
      </c>
    </row>
    <row r="6" spans="1:5" ht="15.75">
      <c r="A6" s="50" t="s">
        <v>102</v>
      </c>
      <c r="B6" s="40">
        <v>0</v>
      </c>
      <c r="C6" s="40">
        <v>0</v>
      </c>
    </row>
    <row r="7" spans="1:5" ht="15.75">
      <c r="A7" s="50" t="s">
        <v>103</v>
      </c>
      <c r="B7" s="40">
        <v>0</v>
      </c>
      <c r="C7" s="40">
        <v>0</v>
      </c>
    </row>
    <row r="8" spans="1:5" ht="15.75">
      <c r="A8" s="51" t="s">
        <v>43</v>
      </c>
      <c r="B8" s="40">
        <v>423.767</v>
      </c>
      <c r="C8" s="40">
        <v>147.518</v>
      </c>
      <c r="D8" s="52"/>
    </row>
    <row r="9" spans="1:5" ht="15.75">
      <c r="A9" s="51" t="s">
        <v>44</v>
      </c>
      <c r="B9" s="40">
        <v>566</v>
      </c>
      <c r="C9" s="40">
        <v>542.17700000000002</v>
      </c>
      <c r="D9" s="52"/>
      <c r="E9" s="53"/>
    </row>
    <row r="10" spans="1:5" ht="15.75">
      <c r="A10" s="51" t="s">
        <v>45</v>
      </c>
      <c r="B10" s="40">
        <v>158.4</v>
      </c>
      <c r="C10" s="40">
        <v>152.72999999999999</v>
      </c>
      <c r="D10" s="52"/>
    </row>
    <row r="11" spans="1:5" ht="15.75">
      <c r="A11" s="51" t="s">
        <v>46</v>
      </c>
      <c r="B11" s="40">
        <v>0</v>
      </c>
      <c r="C11" s="40">
        <v>0</v>
      </c>
      <c r="D11" s="52"/>
    </row>
    <row r="12" spans="1:5" ht="15.75">
      <c r="A12" s="51" t="s">
        <v>47</v>
      </c>
      <c r="B12" s="40">
        <v>0</v>
      </c>
      <c r="C12" s="40">
        <v>0</v>
      </c>
      <c r="D12" s="52"/>
    </row>
    <row r="13" spans="1:5" ht="15.75">
      <c r="A13" s="51" t="s">
        <v>48</v>
      </c>
      <c r="B13" s="40">
        <v>0</v>
      </c>
      <c r="C13" s="40">
        <v>0</v>
      </c>
      <c r="D13" s="52"/>
    </row>
    <row r="14" spans="1:5" ht="31.5">
      <c r="A14" s="37" t="s">
        <v>49</v>
      </c>
      <c r="B14" s="40">
        <v>0</v>
      </c>
      <c r="C14" s="40">
        <v>0</v>
      </c>
      <c r="D14" s="52"/>
    </row>
    <row r="15" spans="1:5" ht="15.75">
      <c r="A15" s="37" t="s">
        <v>50</v>
      </c>
      <c r="B15" s="40">
        <v>69.959000000000003</v>
      </c>
      <c r="C15" s="40">
        <v>69.953000000000003</v>
      </c>
      <c r="D15" s="52"/>
    </row>
    <row r="16" spans="1:5" ht="15.75">
      <c r="A16" s="51" t="s">
        <v>51</v>
      </c>
      <c r="B16" s="40">
        <v>7823.4009999999998</v>
      </c>
      <c r="C16" s="40">
        <v>7593.598</v>
      </c>
      <c r="D16" s="52"/>
    </row>
    <row r="17" spans="1:4" ht="15.75">
      <c r="A17" s="37" t="s">
        <v>52</v>
      </c>
      <c r="B17" s="40">
        <v>0</v>
      </c>
      <c r="C17" s="40">
        <v>0</v>
      </c>
      <c r="D17" s="52"/>
    </row>
    <row r="18" spans="1:4" ht="31.5">
      <c r="A18" s="7" t="s">
        <v>104</v>
      </c>
      <c r="B18" s="40">
        <v>0</v>
      </c>
      <c r="C18" s="40">
        <v>0</v>
      </c>
      <c r="D18" s="52"/>
    </row>
    <row r="19" spans="1:4" ht="31.5">
      <c r="A19" s="7" t="s">
        <v>105</v>
      </c>
      <c r="B19" s="40">
        <v>0</v>
      </c>
      <c r="C19" s="40">
        <v>0</v>
      </c>
      <c r="D19" s="54"/>
    </row>
    <row r="20" spans="1:4" ht="15.75">
      <c r="A20" s="50" t="s">
        <v>106</v>
      </c>
      <c r="B20" s="55">
        <f>SUM(B6:B19)</f>
        <v>9041.527</v>
      </c>
      <c r="C20" s="55">
        <f>SUM(C6:C19)</f>
        <v>8505.9760000000006</v>
      </c>
      <c r="D20" s="52"/>
    </row>
    <row r="21" spans="1:4">
      <c r="B21" s="56"/>
      <c r="C21" s="56"/>
    </row>
    <row r="23" spans="1:4" ht="17.25">
      <c r="A23" s="20" t="s">
        <v>107</v>
      </c>
      <c r="B23" s="57" t="s">
        <v>99</v>
      </c>
      <c r="C23" s="21"/>
    </row>
    <row r="24" spans="1:4" ht="17.25">
      <c r="A24" s="20"/>
      <c r="B24" s="58" t="s">
        <v>96</v>
      </c>
      <c r="C24" s="59" t="s">
        <v>108</v>
      </c>
    </row>
  </sheetData>
  <mergeCells count="2">
    <mergeCell ref="A1:C1"/>
    <mergeCell ref="A2:C2"/>
  </mergeCells>
  <pageMargins left="0.7" right="0.7" top="0.75" bottom="0.75" header="0.3" footer="0.3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1546678060247"/>
    <pageSetUpPr fitToPage="1"/>
  </sheetPr>
  <dimension ref="A1:P23"/>
  <sheetViews>
    <sheetView tabSelected="1" zoomScaleSheetLayoutView="90" workbookViewId="0">
      <selection activeCell="L19" sqref="L19"/>
    </sheetView>
  </sheetViews>
  <sheetFormatPr defaultColWidth="9" defaultRowHeight="15"/>
  <cols>
    <col min="1" max="1" width="38.140625" customWidth="1"/>
    <col min="2" max="2" width="6.85546875" customWidth="1"/>
    <col min="3" max="3" width="12.7109375" customWidth="1"/>
    <col min="4" max="4" width="17.28515625" customWidth="1"/>
    <col min="5" max="10" width="13" customWidth="1"/>
    <col min="11" max="13" width="12.28515625" customWidth="1"/>
    <col min="14" max="14" width="16.28515625" customWidth="1"/>
  </cols>
  <sheetData>
    <row r="1" spans="1:16" ht="15.75">
      <c r="A1" s="158" t="s">
        <v>109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2"/>
    </row>
    <row r="2" spans="1:16" ht="15.75">
      <c r="A2" s="158" t="s">
        <v>110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2"/>
    </row>
    <row r="3" spans="1:16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 t="s">
        <v>6</v>
      </c>
      <c r="N3" s="3"/>
    </row>
    <row r="4" spans="1:16" ht="31.5" customHeight="1">
      <c r="A4" s="165"/>
      <c r="B4" s="168" t="s">
        <v>111</v>
      </c>
      <c r="C4" s="160" t="s">
        <v>112</v>
      </c>
      <c r="D4" s="160"/>
      <c r="E4" s="160"/>
      <c r="F4" s="160"/>
      <c r="G4" s="160"/>
      <c r="H4" s="160"/>
      <c r="I4" s="160"/>
      <c r="J4" s="160"/>
      <c r="K4" s="160"/>
      <c r="L4" s="160"/>
      <c r="M4" s="161" t="s">
        <v>106</v>
      </c>
      <c r="N4" s="161"/>
    </row>
    <row r="5" spans="1:16" ht="25.5" customHeight="1">
      <c r="A5" s="166"/>
      <c r="B5" s="169"/>
      <c r="C5" s="161" t="s">
        <v>113</v>
      </c>
      <c r="D5" s="161"/>
      <c r="E5" s="161" t="s">
        <v>114</v>
      </c>
      <c r="F5" s="161"/>
      <c r="G5" s="161" t="s">
        <v>115</v>
      </c>
      <c r="H5" s="161"/>
      <c r="I5" s="161" t="s">
        <v>116</v>
      </c>
      <c r="J5" s="161"/>
      <c r="K5" s="161" t="s">
        <v>117</v>
      </c>
      <c r="L5" s="161"/>
      <c r="M5" s="161"/>
      <c r="N5" s="161"/>
    </row>
    <row r="6" spans="1:16" ht="15.75">
      <c r="A6" s="167"/>
      <c r="B6" s="170"/>
      <c r="C6" s="6" t="s">
        <v>8</v>
      </c>
      <c r="D6" s="6" t="s">
        <v>9</v>
      </c>
      <c r="E6" s="6" t="s">
        <v>8</v>
      </c>
      <c r="F6" s="6" t="s">
        <v>9</v>
      </c>
      <c r="G6" s="6" t="s">
        <v>8</v>
      </c>
      <c r="H6" s="6" t="s">
        <v>9</v>
      </c>
      <c r="I6" s="6" t="s">
        <v>8</v>
      </c>
      <c r="J6" s="6" t="s">
        <v>9</v>
      </c>
      <c r="K6" s="6" t="s">
        <v>8</v>
      </c>
      <c r="L6" s="6" t="s">
        <v>9</v>
      </c>
      <c r="M6" s="42" t="s">
        <v>8</v>
      </c>
      <c r="N6" s="42" t="s">
        <v>9</v>
      </c>
    </row>
    <row r="7" spans="1:16" s="31" customFormat="1" ht="15.75">
      <c r="A7" s="32" t="s">
        <v>118</v>
      </c>
      <c r="B7" s="33">
        <v>1200</v>
      </c>
      <c r="C7" s="34">
        <f>SUM(C8:C19)</f>
        <v>64057.502999999997</v>
      </c>
      <c r="D7" s="34">
        <f t="shared" ref="D7:L7" si="0">SUM(D8:D19)</f>
        <v>60619.798000000003</v>
      </c>
      <c r="E7" s="34">
        <f t="shared" si="0"/>
        <v>11874.002</v>
      </c>
      <c r="F7" s="34">
        <f t="shared" si="0"/>
        <v>11338.448</v>
      </c>
      <c r="G7" s="34">
        <f t="shared" si="0"/>
        <v>0</v>
      </c>
      <c r="H7" s="34">
        <f t="shared" si="0"/>
        <v>0</v>
      </c>
      <c r="I7" s="34">
        <f t="shared" si="0"/>
        <v>0</v>
      </c>
      <c r="J7" s="34">
        <f t="shared" si="0"/>
        <v>0</v>
      </c>
      <c r="K7" s="34">
        <f t="shared" si="0"/>
        <v>6519.5379999999996</v>
      </c>
      <c r="L7" s="34">
        <f t="shared" si="0"/>
        <v>5937.6</v>
      </c>
      <c r="M7" s="34">
        <f>C7+E7+G7+I7+K7</f>
        <v>82451.043000000005</v>
      </c>
      <c r="N7" s="43">
        <f>D7+F7+H7+J7+L7</f>
        <v>77895.846000000005</v>
      </c>
    </row>
    <row r="8" spans="1:16" ht="15.75">
      <c r="A8" s="7" t="s">
        <v>41</v>
      </c>
      <c r="B8" s="5">
        <v>1201</v>
      </c>
      <c r="C8" s="8">
        <v>48967</v>
      </c>
      <c r="D8" s="8">
        <v>46336.315999999999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4.9290000000000003</v>
      </c>
      <c r="L8" s="8">
        <v>3.875</v>
      </c>
      <c r="M8" s="8">
        <f>C8+E8+G8+I8+K8</f>
        <v>48971.928999999996</v>
      </c>
      <c r="N8" s="44">
        <f>D8+F8+H8+J8+L8</f>
        <v>46340.190999999999</v>
      </c>
    </row>
    <row r="9" spans="1:16" ht="15.75">
      <c r="A9" s="35" t="s">
        <v>42</v>
      </c>
      <c r="B9" s="36">
        <v>1202</v>
      </c>
      <c r="C9" s="8">
        <v>10425</v>
      </c>
      <c r="D9" s="8">
        <v>10043.102000000001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1.085</v>
      </c>
      <c r="L9" s="8">
        <v>0.85199999999999998</v>
      </c>
      <c r="M9" s="8">
        <f>C9+E9+I9+K9</f>
        <v>10426.084999999999</v>
      </c>
      <c r="N9" s="44">
        <f>D9+F9+H9+J9+L9</f>
        <v>10043.954</v>
      </c>
    </row>
    <row r="10" spans="1:16" ht="18.75" customHeight="1">
      <c r="A10" s="37" t="s">
        <v>43</v>
      </c>
      <c r="B10" s="38">
        <v>1203</v>
      </c>
      <c r="C10" s="8">
        <v>1180.0999999999999</v>
      </c>
      <c r="D10" s="8">
        <v>941.06500000000005</v>
      </c>
      <c r="E10" s="8">
        <v>423.767</v>
      </c>
      <c r="F10" s="8">
        <v>147.518</v>
      </c>
      <c r="G10" s="8">
        <v>0</v>
      </c>
      <c r="H10" s="8">
        <v>0</v>
      </c>
      <c r="I10" s="8">
        <v>0</v>
      </c>
      <c r="J10" s="8">
        <v>0</v>
      </c>
      <c r="K10" s="8">
        <v>538.48299999999995</v>
      </c>
      <c r="L10" s="8">
        <v>378.83</v>
      </c>
      <c r="M10" s="8">
        <f t="shared" ref="M10:M19" si="1">C10+E10+G10+I10+J10+K10</f>
        <v>2142.35</v>
      </c>
      <c r="N10" s="45">
        <f>D10+F10+H10+J10+L10</f>
        <v>1467.413</v>
      </c>
    </row>
    <row r="11" spans="1:16" ht="35.25" customHeight="1">
      <c r="A11" s="37" t="s">
        <v>44</v>
      </c>
      <c r="B11" s="38">
        <v>1204</v>
      </c>
      <c r="C11" s="8">
        <v>901.3</v>
      </c>
      <c r="D11" s="8">
        <v>715.68399999999997</v>
      </c>
      <c r="E11" s="8">
        <v>566</v>
      </c>
      <c r="F11" s="8">
        <v>542.17700000000002</v>
      </c>
      <c r="G11" s="8">
        <v>0</v>
      </c>
      <c r="H11" s="8">
        <v>0</v>
      </c>
      <c r="I11" s="8">
        <v>0</v>
      </c>
      <c r="J11" s="8">
        <v>0</v>
      </c>
      <c r="K11" s="8">
        <v>4036.7</v>
      </c>
      <c r="L11" s="8">
        <v>3685.5219999999999</v>
      </c>
      <c r="M11" s="8">
        <f t="shared" si="1"/>
        <v>5504</v>
      </c>
      <c r="N11" s="44">
        <f t="shared" ref="N11:N19" si="2">D11+F11+H11+J11+L11</f>
        <v>4943.3829999999998</v>
      </c>
    </row>
    <row r="12" spans="1:16" ht="15.75">
      <c r="A12" s="37" t="s">
        <v>45</v>
      </c>
      <c r="B12" s="38">
        <v>1205</v>
      </c>
      <c r="C12" s="8">
        <v>0</v>
      </c>
      <c r="D12" s="8">
        <v>0</v>
      </c>
      <c r="E12" s="8">
        <v>158.4</v>
      </c>
      <c r="F12" s="8">
        <v>152.72999999999999</v>
      </c>
      <c r="G12" s="8">
        <v>0</v>
      </c>
      <c r="H12" s="8">
        <v>0</v>
      </c>
      <c r="I12" s="8">
        <v>0</v>
      </c>
      <c r="J12" s="8">
        <v>0</v>
      </c>
      <c r="K12" s="8">
        <v>56.722000000000001</v>
      </c>
      <c r="L12" s="8">
        <v>18.001000000000001</v>
      </c>
      <c r="M12" s="8">
        <f t="shared" si="1"/>
        <v>215.12200000000001</v>
      </c>
      <c r="N12" s="44">
        <f t="shared" si="2"/>
        <v>170.73099999999999</v>
      </c>
    </row>
    <row r="13" spans="1:16" ht="52.5" customHeight="1">
      <c r="A13" s="37" t="s">
        <v>46</v>
      </c>
      <c r="B13" s="38">
        <v>1206</v>
      </c>
      <c r="C13" s="8">
        <v>2540</v>
      </c>
      <c r="D13" s="39">
        <v>2539.5279999999998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319.79700000000003</v>
      </c>
      <c r="L13" s="8">
        <v>316.56</v>
      </c>
      <c r="M13" s="8">
        <f t="shared" si="1"/>
        <v>2859.797</v>
      </c>
      <c r="N13" s="44">
        <f t="shared" si="2"/>
        <v>2856.0880000000002</v>
      </c>
      <c r="P13" s="46"/>
    </row>
    <row r="14" spans="1:16" ht="15.75">
      <c r="A14" s="37" t="s">
        <v>47</v>
      </c>
      <c r="B14" s="38">
        <v>1207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44">
        <v>0</v>
      </c>
    </row>
    <row r="15" spans="1:16" ht="45.75" customHeight="1">
      <c r="A15" s="37" t="s">
        <v>48</v>
      </c>
      <c r="B15" s="38">
        <v>1208</v>
      </c>
      <c r="C15" s="8">
        <v>0</v>
      </c>
      <c r="D15" s="8">
        <v>0</v>
      </c>
      <c r="E15" s="8">
        <v>2832.4749999999999</v>
      </c>
      <c r="F15" s="8">
        <v>2832.4720000000002</v>
      </c>
      <c r="G15" s="8">
        <v>0</v>
      </c>
      <c r="H15" s="8">
        <v>0</v>
      </c>
      <c r="I15" s="8">
        <v>0</v>
      </c>
      <c r="J15" s="8">
        <v>0</v>
      </c>
      <c r="K15" s="8">
        <v>1143.9259999999999</v>
      </c>
      <c r="L15" s="8">
        <v>1142.4970000000001</v>
      </c>
      <c r="M15" s="8">
        <f t="shared" si="1"/>
        <v>3976.4009999999998</v>
      </c>
      <c r="N15" s="44">
        <f t="shared" si="2"/>
        <v>3974.9690000000001</v>
      </c>
    </row>
    <row r="16" spans="1:16" ht="47.25">
      <c r="A16" s="37" t="s">
        <v>49</v>
      </c>
      <c r="B16" s="38">
        <v>1209</v>
      </c>
      <c r="C16" s="8">
        <v>44.103000000000002</v>
      </c>
      <c r="D16" s="8">
        <v>44.103000000000002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f t="shared" si="1"/>
        <v>44.103000000000002</v>
      </c>
      <c r="N16" s="44">
        <f t="shared" si="2"/>
        <v>44.103000000000002</v>
      </c>
    </row>
    <row r="17" spans="1:14" ht="15.75">
      <c r="A17" s="37" t="s">
        <v>50</v>
      </c>
      <c r="B17" s="38">
        <v>1210</v>
      </c>
      <c r="C17" s="8">
        <v>0</v>
      </c>
      <c r="D17" s="8">
        <v>0</v>
      </c>
      <c r="E17" s="8">
        <v>69.959000000000003</v>
      </c>
      <c r="F17" s="8">
        <v>69.953000000000003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f t="shared" si="1"/>
        <v>69.959000000000003</v>
      </c>
      <c r="N17" s="44">
        <f t="shared" si="2"/>
        <v>69.953000000000003</v>
      </c>
    </row>
    <row r="18" spans="1:14" ht="15.75">
      <c r="A18" s="37" t="s">
        <v>51</v>
      </c>
      <c r="B18" s="38">
        <v>1211</v>
      </c>
      <c r="C18" s="8">
        <v>0</v>
      </c>
      <c r="D18" s="8">
        <v>0</v>
      </c>
      <c r="E18" s="8">
        <v>7823.4009999999998</v>
      </c>
      <c r="F18" s="40">
        <v>7593.598</v>
      </c>
      <c r="G18" s="8">
        <v>0</v>
      </c>
      <c r="H18" s="8">
        <v>0</v>
      </c>
      <c r="I18" s="8">
        <v>0</v>
      </c>
      <c r="J18" s="8">
        <v>0</v>
      </c>
      <c r="K18" s="8">
        <v>1.6</v>
      </c>
      <c r="L18" s="8">
        <v>0</v>
      </c>
      <c r="M18" s="8">
        <f t="shared" si="1"/>
        <v>7825.0010000000002</v>
      </c>
      <c r="N18" s="44">
        <f t="shared" si="2"/>
        <v>7593.598</v>
      </c>
    </row>
    <row r="19" spans="1:14" ht="15.75">
      <c r="A19" s="37" t="s">
        <v>119</v>
      </c>
      <c r="B19" s="38">
        <v>1212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416.29599999999999</v>
      </c>
      <c r="L19" s="8">
        <v>391.46300000000002</v>
      </c>
      <c r="M19" s="8">
        <f t="shared" si="1"/>
        <v>416.29599999999999</v>
      </c>
      <c r="N19" s="44">
        <f t="shared" si="2"/>
        <v>391.46300000000002</v>
      </c>
    </row>
    <row r="20" spans="1:14" ht="44.1" customHeight="1">
      <c r="C20" s="41"/>
      <c r="D20" s="162"/>
      <c r="E20" s="162"/>
      <c r="F20" s="162"/>
      <c r="G20" s="162"/>
      <c r="H20" s="162"/>
      <c r="I20" s="162"/>
      <c r="J20" s="162"/>
      <c r="K20" s="162"/>
      <c r="L20" s="41"/>
      <c r="M20" s="41"/>
      <c r="N20" s="41"/>
    </row>
    <row r="22" spans="1:14" ht="17.25">
      <c r="A22" s="20" t="s">
        <v>107</v>
      </c>
      <c r="B22" s="22"/>
      <c r="C22" s="22"/>
      <c r="D22" s="22"/>
      <c r="E22" s="21"/>
      <c r="F22" s="22"/>
      <c r="G22" s="22"/>
      <c r="H22" s="22"/>
      <c r="I22" s="163" t="s">
        <v>99</v>
      </c>
      <c r="J22" s="163"/>
      <c r="K22" s="163"/>
      <c r="L22" s="22"/>
    </row>
    <row r="23" spans="1:14" ht="17.25">
      <c r="A23" s="20"/>
      <c r="B23" s="22"/>
      <c r="E23" s="23" t="s">
        <v>96</v>
      </c>
      <c r="F23" s="23"/>
      <c r="G23" s="164" t="s">
        <v>120</v>
      </c>
      <c r="H23" s="164"/>
      <c r="I23" s="164"/>
      <c r="J23" s="164"/>
      <c r="K23" s="164"/>
      <c r="L23" s="25"/>
    </row>
  </sheetData>
  <mergeCells count="14">
    <mergeCell ref="D20:K20"/>
    <mergeCell ref="I22:K22"/>
    <mergeCell ref="G23:K23"/>
    <mergeCell ref="A4:A6"/>
    <mergeCell ref="B4:B6"/>
    <mergeCell ref="A1:M1"/>
    <mergeCell ref="A2:M2"/>
    <mergeCell ref="C4:L4"/>
    <mergeCell ref="C5:D5"/>
    <mergeCell ref="E5:F5"/>
    <mergeCell ref="G5:H5"/>
    <mergeCell ref="I5:J5"/>
    <mergeCell ref="K5:L5"/>
    <mergeCell ref="M4:N5"/>
  </mergeCells>
  <pageMargins left="0.70866141732283505" right="0.511811023622047" top="0.74803149606299202" bottom="0.74803149606299202" header="0" footer="0"/>
  <pageSetup paperSize="9" scale="6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zoomScaleSheetLayoutView="70" workbookViewId="0">
      <selection activeCell="D20" sqref="D20"/>
    </sheetView>
  </sheetViews>
  <sheetFormatPr defaultColWidth="9" defaultRowHeight="15"/>
  <cols>
    <col min="1" max="1" width="1.28515625" customWidth="1"/>
    <col min="2" max="2" width="29.42578125" customWidth="1"/>
    <col min="3" max="3" width="15.28515625" customWidth="1"/>
    <col min="4" max="4" width="14.85546875" customWidth="1"/>
    <col min="5" max="5" width="10.5703125" customWidth="1"/>
    <col min="6" max="6" width="10" customWidth="1"/>
    <col min="7" max="7" width="9.7109375" customWidth="1"/>
    <col min="8" max="8" width="12.28515625" customWidth="1"/>
    <col min="9" max="9" width="13.5703125" customWidth="1"/>
    <col min="10" max="10" width="11.85546875" customWidth="1"/>
    <col min="11" max="11" width="11.28515625" customWidth="1"/>
    <col min="12" max="12" width="12.85546875" customWidth="1"/>
    <col min="13" max="13" width="11.42578125" customWidth="1"/>
    <col min="14" max="14" width="12.5703125" customWidth="1"/>
  </cols>
  <sheetData>
    <row r="1" spans="2:14" ht="15.75">
      <c r="B1" s="171" t="s">
        <v>109</v>
      </c>
      <c r="C1" s="171"/>
      <c r="D1" s="171"/>
      <c r="E1" s="1"/>
      <c r="F1" s="1"/>
      <c r="G1" s="2"/>
      <c r="H1" s="2"/>
      <c r="I1" s="2"/>
    </row>
    <row r="2" spans="2:14" ht="15.75">
      <c r="B2" s="171" t="s">
        <v>121</v>
      </c>
      <c r="C2" s="171"/>
      <c r="D2" s="171"/>
      <c r="E2" s="171"/>
      <c r="F2" s="171"/>
      <c r="G2" s="171"/>
      <c r="H2" s="171"/>
      <c r="I2" s="171"/>
    </row>
    <row r="3" spans="2:14" ht="15.75">
      <c r="B3" s="3"/>
      <c r="C3" s="3"/>
      <c r="D3" s="3"/>
      <c r="E3" s="3"/>
      <c r="F3" s="3"/>
      <c r="G3" s="3"/>
      <c r="H3" s="3"/>
      <c r="N3" s="3" t="s">
        <v>6</v>
      </c>
    </row>
    <row r="4" spans="2:14" ht="15.75">
      <c r="B4" s="172" t="s">
        <v>112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4"/>
    </row>
    <row r="5" spans="2:14" ht="63" customHeight="1">
      <c r="B5" s="4"/>
      <c r="C5" s="175" t="s">
        <v>113</v>
      </c>
      <c r="D5" s="176"/>
      <c r="E5" s="175" t="s">
        <v>114</v>
      </c>
      <c r="F5" s="176"/>
      <c r="G5" s="175" t="s">
        <v>115</v>
      </c>
      <c r="H5" s="176"/>
      <c r="I5" s="175" t="s">
        <v>116</v>
      </c>
      <c r="J5" s="176"/>
      <c r="K5" s="175" t="s">
        <v>117</v>
      </c>
      <c r="L5" s="176"/>
      <c r="M5" s="175" t="s">
        <v>106</v>
      </c>
      <c r="N5" s="176"/>
    </row>
    <row r="6" spans="2:14" ht="15.75">
      <c r="B6" s="4"/>
      <c r="C6" s="6" t="s">
        <v>8</v>
      </c>
      <c r="D6" s="6" t="s">
        <v>9</v>
      </c>
      <c r="E6" s="6" t="s">
        <v>8</v>
      </c>
      <c r="F6" s="6" t="s">
        <v>9</v>
      </c>
      <c r="G6" s="6" t="s">
        <v>8</v>
      </c>
      <c r="H6" s="6" t="s">
        <v>9</v>
      </c>
      <c r="I6" s="6" t="s">
        <v>8</v>
      </c>
      <c r="J6" s="6" t="s">
        <v>9</v>
      </c>
      <c r="K6" s="6" t="s">
        <v>8</v>
      </c>
      <c r="L6" s="6" t="s">
        <v>9</v>
      </c>
      <c r="M6" s="6" t="s">
        <v>8</v>
      </c>
      <c r="N6" s="6" t="s">
        <v>9</v>
      </c>
    </row>
    <row r="7" spans="2:14" ht="24.75" customHeight="1">
      <c r="B7" s="7" t="s">
        <v>122</v>
      </c>
      <c r="C7" s="8">
        <v>0</v>
      </c>
      <c r="D7" s="8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30">
        <f t="shared" ref="M7:N12" si="0">C7+E7+G7+I7+K7</f>
        <v>0</v>
      </c>
      <c r="N7" s="30">
        <f t="shared" si="0"/>
        <v>0</v>
      </c>
    </row>
    <row r="8" spans="2:14" ht="36.75" customHeight="1">
      <c r="B8" s="7" t="s">
        <v>123</v>
      </c>
      <c r="C8" s="8">
        <v>291.64499999999998</v>
      </c>
      <c r="D8" s="10">
        <v>291.64499999999998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1157.164</v>
      </c>
      <c r="L8" s="9">
        <v>1157.164</v>
      </c>
      <c r="M8" s="30">
        <f t="shared" si="0"/>
        <v>1448.809</v>
      </c>
      <c r="N8" s="30">
        <f t="shared" si="0"/>
        <v>1448.809</v>
      </c>
    </row>
    <row r="9" spans="2:14" ht="57.75" customHeight="1">
      <c r="B9" s="7" t="s">
        <v>124</v>
      </c>
      <c r="C9" s="8">
        <v>1219.8</v>
      </c>
      <c r="D9" s="11">
        <v>1156.9860000000001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832.71900000000005</v>
      </c>
      <c r="L9" s="12">
        <v>832.71799999999996</v>
      </c>
      <c r="M9" s="30">
        <f t="shared" si="0"/>
        <v>2052.5189999999998</v>
      </c>
      <c r="N9" s="30">
        <f t="shared" si="0"/>
        <v>1989.704</v>
      </c>
    </row>
    <row r="10" spans="2:14" ht="51" customHeight="1">
      <c r="B10" s="7" t="s">
        <v>125</v>
      </c>
      <c r="C10" s="8">
        <v>0</v>
      </c>
      <c r="D10" s="12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30">
        <f t="shared" si="0"/>
        <v>0</v>
      </c>
      <c r="N10" s="30">
        <f t="shared" si="0"/>
        <v>0</v>
      </c>
    </row>
    <row r="11" spans="2:14" ht="63" customHeight="1">
      <c r="B11" s="7" t="s">
        <v>77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30">
        <f t="shared" si="0"/>
        <v>0</v>
      </c>
      <c r="N11" s="30">
        <f t="shared" si="0"/>
        <v>0</v>
      </c>
    </row>
    <row r="12" spans="2:14" ht="35.25" customHeight="1">
      <c r="B12" s="13" t="s">
        <v>126</v>
      </c>
      <c r="C12" s="8">
        <v>1721.9449999999999</v>
      </c>
      <c r="D12" s="9">
        <v>1721.943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30">
        <f t="shared" si="0"/>
        <v>1721.9449999999999</v>
      </c>
      <c r="N12" s="30">
        <f t="shared" si="0"/>
        <v>1721.943</v>
      </c>
    </row>
    <row r="13" spans="2:14" ht="15.75">
      <c r="B13" s="14" t="s">
        <v>106</v>
      </c>
      <c r="C13" s="15">
        <f>SUM(C7:C12)</f>
        <v>3233.39</v>
      </c>
      <c r="D13" s="16">
        <f t="shared" ref="D13:N13" si="1">SUM(D7:D12)</f>
        <v>3170.5740000000001</v>
      </c>
      <c r="E13" s="15">
        <f t="shared" si="1"/>
        <v>0</v>
      </c>
      <c r="F13" s="15">
        <f t="shared" si="1"/>
        <v>0</v>
      </c>
      <c r="G13" s="15">
        <f t="shared" si="1"/>
        <v>0</v>
      </c>
      <c r="H13" s="15">
        <f t="shared" si="1"/>
        <v>0</v>
      </c>
      <c r="I13" s="15">
        <f t="shared" si="1"/>
        <v>0</v>
      </c>
      <c r="J13" s="15">
        <f t="shared" si="1"/>
        <v>0</v>
      </c>
      <c r="K13" s="15">
        <f t="shared" si="1"/>
        <v>1989.883</v>
      </c>
      <c r="L13" s="15">
        <f t="shared" si="1"/>
        <v>1989.8820000000001</v>
      </c>
      <c r="M13" s="15">
        <f t="shared" si="1"/>
        <v>5223.2730000000001</v>
      </c>
      <c r="N13" s="15">
        <f t="shared" si="1"/>
        <v>5160.4560000000001</v>
      </c>
    </row>
    <row r="14" spans="2:14" ht="15.75">
      <c r="B14" s="17"/>
      <c r="C14" s="18"/>
      <c r="D14" s="18"/>
      <c r="E14" s="18"/>
      <c r="F14" s="18"/>
      <c r="G14" s="19"/>
    </row>
    <row r="15" spans="2:14" ht="17.25">
      <c r="B15" s="20" t="s">
        <v>107</v>
      </c>
      <c r="C15" s="21"/>
      <c r="D15" s="22"/>
      <c r="E15" s="163" t="s">
        <v>99</v>
      </c>
      <c r="F15" s="163"/>
      <c r="G15" s="163"/>
    </row>
    <row r="16" spans="2:14" ht="18">
      <c r="B16" s="20"/>
      <c r="C16" s="23" t="s">
        <v>96</v>
      </c>
      <c r="D16" s="24"/>
      <c r="E16" s="25" t="s">
        <v>127</v>
      </c>
      <c r="F16" s="25"/>
      <c r="G16" s="24"/>
    </row>
    <row r="17" spans="2:15" ht="18">
      <c r="B17" s="26"/>
      <c r="C17" s="27"/>
      <c r="D17" s="27"/>
      <c r="E17" s="27"/>
      <c r="F17" s="27"/>
      <c r="G17" s="27"/>
    </row>
    <row r="18" spans="2:15" ht="18">
      <c r="B18" s="26"/>
      <c r="H18" s="24"/>
      <c r="I18" s="24"/>
      <c r="J18" s="24"/>
      <c r="K18" s="24"/>
      <c r="L18" s="24"/>
      <c r="M18" s="24"/>
      <c r="N18" s="24"/>
      <c r="O18" s="24"/>
    </row>
    <row r="19" spans="2:15" ht="18">
      <c r="B19" s="28"/>
      <c r="C19" s="29"/>
      <c r="D19" s="29"/>
      <c r="E19" s="29"/>
      <c r="F19" s="29"/>
      <c r="G19" s="29"/>
      <c r="H19" s="24"/>
      <c r="I19" s="24"/>
      <c r="J19" s="24"/>
      <c r="K19" s="24"/>
      <c r="L19" s="24"/>
      <c r="M19" s="24"/>
      <c r="N19" s="24"/>
      <c r="O19" s="24"/>
    </row>
    <row r="20" spans="2:15" ht="18">
      <c r="B20" s="28"/>
      <c r="C20" s="29"/>
      <c r="D20" s="29"/>
      <c r="E20" s="29"/>
      <c r="F20" s="29"/>
      <c r="G20" s="29"/>
      <c r="H20" s="24"/>
      <c r="I20" s="24"/>
      <c r="J20" s="24"/>
      <c r="K20" s="24"/>
      <c r="L20" s="24"/>
      <c r="M20" s="24"/>
      <c r="N20" s="24"/>
      <c r="O20" s="24"/>
    </row>
    <row r="21" spans="2:15" ht="18">
      <c r="B21" s="28"/>
      <c r="C21" s="29"/>
      <c r="D21" s="29"/>
      <c r="E21" s="29"/>
      <c r="F21" s="29"/>
      <c r="G21" s="29"/>
      <c r="H21" s="24"/>
      <c r="I21" s="24"/>
      <c r="J21" s="24"/>
      <c r="K21" s="24"/>
      <c r="L21" s="24"/>
      <c r="M21" s="24"/>
      <c r="N21" s="24"/>
      <c r="O21" s="24"/>
    </row>
    <row r="22" spans="2:15" ht="18">
      <c r="B22" s="28"/>
      <c r="C22" s="29"/>
      <c r="D22" s="29"/>
      <c r="E22" s="29"/>
      <c r="F22" s="29"/>
      <c r="G22" s="29"/>
      <c r="H22" s="24"/>
      <c r="I22" s="24"/>
      <c r="J22" s="24"/>
      <c r="K22" s="24"/>
      <c r="L22" s="24"/>
      <c r="M22" s="24"/>
      <c r="N22" s="24"/>
      <c r="O22" s="24"/>
    </row>
    <row r="23" spans="2:15" ht="18">
      <c r="B23" s="28"/>
      <c r="C23" s="29"/>
      <c r="D23" s="29"/>
      <c r="E23" s="29"/>
      <c r="F23" s="29"/>
      <c r="G23" s="29"/>
      <c r="H23" s="24"/>
      <c r="I23" s="24"/>
      <c r="J23" s="24"/>
      <c r="K23" s="24"/>
      <c r="L23" s="24"/>
      <c r="M23" s="24"/>
      <c r="N23" s="24"/>
      <c r="O23" s="24"/>
    </row>
    <row r="24" spans="2:15" ht="18">
      <c r="B24" s="28"/>
      <c r="C24" s="29"/>
      <c r="D24" s="29"/>
      <c r="E24" s="29"/>
      <c r="F24" s="29"/>
      <c r="G24" s="29"/>
      <c r="H24" s="24"/>
      <c r="I24" s="24"/>
      <c r="J24" s="24"/>
      <c r="K24" s="24"/>
      <c r="L24" s="24"/>
      <c r="M24" s="24"/>
      <c r="N24" s="24"/>
      <c r="O24" s="24"/>
    </row>
  </sheetData>
  <mergeCells count="10">
    <mergeCell ref="E15:G15"/>
    <mergeCell ref="B1:D1"/>
    <mergeCell ref="B2:I2"/>
    <mergeCell ref="B4:N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2 Фін.звіт</vt:lpstr>
      <vt:lpstr>Рядок 1123 Звіт (ціль.фін.інші)</vt:lpstr>
      <vt:lpstr>Рядок 1200 Звіт (витрати)</vt:lpstr>
      <vt:lpstr>Рядок 5000 Звіт(кап.інвест.)</vt:lpstr>
      <vt:lpstr>'Додаток 2 Фін.звіт'!Заголовки_для_печати</vt:lpstr>
      <vt:lpstr>'Додаток 2 Фін.звіт'!Область_печати</vt:lpstr>
      <vt:lpstr>'Рядок 1123 Звіт (ціль.фін.інші)'!Область_печати</vt:lpstr>
      <vt:lpstr>'Рядок 1200 Звіт (витрати)'!Область_печати</vt:lpstr>
      <vt:lpstr>'Рядок 5000 Звіт(кап.інвест.)'!Область_печати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2022-11-03T06:07:00Z</cp:lastPrinted>
  <dcterms:created xsi:type="dcterms:W3CDTF">2020-10-01T06:06:00Z</dcterms:created>
  <dcterms:modified xsi:type="dcterms:W3CDTF">2022-11-07T09:38:25Z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1049-11.2.0.11380</vt:lpwstr>
  </property>
  <property fmtid="{D5CDD505-2E9C-101B-9397-08002B2CF9AE}" pid="3" name="ICV">
    <vt:lpwstr>528B723482D54702962CC65C64744189</vt:lpwstr>
  </property>
</Properties>
</file>