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Додаток 2 Фін.звіт" sheetId="1" r:id="rId1"/>
    <sheet name="Таблиця 1 рядок 1121-МБ+БОА" sheetId="2" r:id="rId2"/>
    <sheet name="Таблиця 2 рядок 1123 Гранд+к+%" sheetId="3" r:id="rId3"/>
    <sheet name="Таблиця 3 рядок 1133-%, бр,виб" sheetId="4" r:id="rId4"/>
    <sheet name="Таблиця 4 рядок 1210 Опер вит" sheetId="5" r:id="rId5"/>
    <sheet name="Таблиця 5 рядок 1215 Інші ОВ" sheetId="6" r:id="rId6"/>
    <sheet name="Таблиця 6 рядок 3060" sheetId="7" r:id="rId7"/>
    <sheet name="Таблиця 7 рядок 5013 МБ -ПВ" sheetId="8" r:id="rId8"/>
    <sheet name="Таблиця 8 рядок 6000-КАПИ" sheetId="9" r:id="rId9"/>
    <sheet name="Таблиця 9 рядок 6020 Осн зас" sheetId="10" r:id="rId10"/>
    <sheet name="Таблиця 10 рядки 6050,6060" sheetId="11" r:id="rId11"/>
    <sheet name="Довідка про зп мед персоналу" sheetId="12" r:id="rId12"/>
  </sheets>
  <definedNames>
    <definedName name="_xlnm.Print_Area" localSheetId="0">'Додаток 2 Фін.звіт'!$A$1:$F$117</definedName>
    <definedName name="_xlnm.Print_Area" localSheetId="8">'Таблиця 8 рядок 6000-КАПИ'!$A$1:$L$18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6" i="1" l="1"/>
  <c r="C107" i="1"/>
  <c r="C108" i="1"/>
  <c r="C109" i="1"/>
  <c r="C110" i="1"/>
  <c r="C111" i="1"/>
  <c r="C112" i="1"/>
  <c r="D106" i="1"/>
  <c r="D107" i="1"/>
  <c r="D108" i="1"/>
  <c r="D109" i="1"/>
  <c r="D110" i="1"/>
  <c r="D112" i="1"/>
  <c r="H25" i="5" l="1"/>
  <c r="B30" i="10" l="1"/>
  <c r="D30" i="10"/>
  <c r="L13" i="12" l="1"/>
  <c r="M13" i="12"/>
  <c r="L14" i="12"/>
  <c r="M14" i="12"/>
  <c r="L15" i="12"/>
  <c r="M15" i="12"/>
  <c r="H13" i="12"/>
  <c r="H14" i="12"/>
  <c r="H15" i="12"/>
  <c r="E13" i="12"/>
  <c r="E14" i="12"/>
  <c r="E15" i="12"/>
  <c r="K15" i="12" l="1"/>
  <c r="K14" i="12"/>
  <c r="K13" i="12"/>
  <c r="E47" i="1"/>
  <c r="F47" i="1"/>
  <c r="D111" i="1" l="1"/>
  <c r="C83" i="1" l="1"/>
  <c r="C19" i="2" l="1"/>
  <c r="B19" i="2"/>
  <c r="D26" i="2"/>
  <c r="E26" i="2"/>
  <c r="C9" i="2"/>
  <c r="B9" i="2"/>
  <c r="D18" i="2"/>
  <c r="E18" i="2"/>
  <c r="E14" i="2"/>
  <c r="D14" i="2"/>
  <c r="H10" i="12" l="1"/>
  <c r="H11" i="12"/>
  <c r="H12" i="12"/>
  <c r="E10" i="12"/>
  <c r="E11" i="12"/>
  <c r="E12" i="12"/>
  <c r="M10" i="12"/>
  <c r="M11" i="12"/>
  <c r="M12" i="12"/>
  <c r="L10" i="12"/>
  <c r="L11" i="12"/>
  <c r="L12" i="12"/>
  <c r="K12" i="12" l="1"/>
  <c r="K10" i="12"/>
  <c r="K11" i="12"/>
  <c r="D68" i="1" l="1"/>
  <c r="C68" i="1"/>
  <c r="C27" i="2" l="1"/>
  <c r="B27" i="2"/>
  <c r="D13" i="8"/>
  <c r="E11" i="6"/>
  <c r="E12" i="6"/>
  <c r="E13" i="6"/>
  <c r="E14" i="6"/>
  <c r="E15" i="6"/>
  <c r="E16" i="6"/>
  <c r="E17" i="6"/>
  <c r="E18" i="6"/>
  <c r="D11" i="6"/>
  <c r="D12" i="6"/>
  <c r="D13" i="6"/>
  <c r="D14" i="6"/>
  <c r="D15" i="6"/>
  <c r="D16" i="6"/>
  <c r="D17" i="6"/>
  <c r="D18" i="6"/>
  <c r="E17" i="2"/>
  <c r="E19" i="2"/>
  <c r="E20" i="2"/>
  <c r="E21" i="2"/>
  <c r="E22" i="2"/>
  <c r="E23" i="2"/>
  <c r="E24" i="2"/>
  <c r="D17" i="2"/>
  <c r="D19" i="2"/>
  <c r="D20" i="2"/>
  <c r="D21" i="2"/>
  <c r="D22" i="2"/>
  <c r="D23" i="2"/>
  <c r="D24" i="2"/>
  <c r="E10" i="2"/>
  <c r="E11" i="2"/>
  <c r="E12" i="2"/>
  <c r="E13" i="2"/>
  <c r="E15" i="2"/>
  <c r="E16" i="2"/>
  <c r="E25" i="2"/>
  <c r="D10" i="2"/>
  <c r="D11" i="2"/>
  <c r="D12" i="2"/>
  <c r="D13" i="2"/>
  <c r="D15" i="2"/>
  <c r="D16" i="2"/>
  <c r="D25" i="2"/>
  <c r="C64" i="1" l="1"/>
  <c r="L8" i="12" l="1"/>
  <c r="M8" i="12"/>
  <c r="L9" i="12"/>
  <c r="M9" i="12"/>
  <c r="L7" i="12"/>
  <c r="M7" i="12"/>
  <c r="H8" i="12"/>
  <c r="H9" i="12"/>
  <c r="H7" i="12"/>
  <c r="E8" i="12"/>
  <c r="E9" i="12"/>
  <c r="E7" i="12"/>
  <c r="B8" i="12"/>
  <c r="B9" i="12"/>
  <c r="B7" i="12"/>
  <c r="B20" i="11"/>
  <c r="L10" i="9"/>
  <c r="D78" i="1" s="1"/>
  <c r="L11" i="9"/>
  <c r="D79" i="1" s="1"/>
  <c r="K10" i="9"/>
  <c r="C78" i="1" s="1"/>
  <c r="K11" i="9"/>
  <c r="C79" i="1" s="1"/>
  <c r="D15" i="9"/>
  <c r="E15" i="9"/>
  <c r="F15" i="9"/>
  <c r="G15" i="9"/>
  <c r="H15" i="9"/>
  <c r="I15" i="9"/>
  <c r="J15" i="9"/>
  <c r="C15" i="9"/>
  <c r="C21" i="7"/>
  <c r="D59" i="1" s="1"/>
  <c r="B21" i="7"/>
  <c r="C59" i="1" s="1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C14" i="8"/>
  <c r="B14" i="8"/>
  <c r="C69" i="1" s="1"/>
  <c r="E13" i="8"/>
  <c r="E12" i="8"/>
  <c r="D12" i="8"/>
  <c r="E11" i="8"/>
  <c r="D11" i="8"/>
  <c r="E10" i="8"/>
  <c r="D10" i="8"/>
  <c r="E9" i="8"/>
  <c r="D9" i="8"/>
  <c r="C22" i="6"/>
  <c r="B22" i="6"/>
  <c r="C42" i="1" s="1"/>
  <c r="E21" i="6"/>
  <c r="D21" i="6"/>
  <c r="E20" i="6"/>
  <c r="D20" i="6"/>
  <c r="E19" i="6"/>
  <c r="D19" i="6"/>
  <c r="E10" i="6"/>
  <c r="D10" i="6"/>
  <c r="E9" i="6"/>
  <c r="D9" i="6"/>
  <c r="D13" i="5"/>
  <c r="D9" i="5" s="1"/>
  <c r="E13" i="5"/>
  <c r="E9" i="5" s="1"/>
  <c r="F13" i="5"/>
  <c r="G13" i="5"/>
  <c r="G9" i="5" s="1"/>
  <c r="H13" i="5"/>
  <c r="H9" i="5" s="1"/>
  <c r="I13" i="5"/>
  <c r="I9" i="5" s="1"/>
  <c r="J13" i="5"/>
  <c r="J9" i="5" s="1"/>
  <c r="C13" i="5"/>
  <c r="C9" i="5" s="1"/>
  <c r="K10" i="5"/>
  <c r="C27" i="1" s="1"/>
  <c r="L10" i="5"/>
  <c r="K11" i="5"/>
  <c r="C28" i="1" s="1"/>
  <c r="L11" i="5"/>
  <c r="D28" i="1" s="1"/>
  <c r="K12" i="5"/>
  <c r="C29" i="1" s="1"/>
  <c r="L12" i="5"/>
  <c r="D29" i="1" s="1"/>
  <c r="K14" i="5"/>
  <c r="C31" i="1" s="1"/>
  <c r="L14" i="5"/>
  <c r="D31" i="1" s="1"/>
  <c r="K15" i="5"/>
  <c r="C32" i="1" s="1"/>
  <c r="L15" i="5"/>
  <c r="D32" i="1" s="1"/>
  <c r="K16" i="5"/>
  <c r="C33" i="1" s="1"/>
  <c r="L16" i="5"/>
  <c r="D33" i="1" s="1"/>
  <c r="K17" i="5"/>
  <c r="C34" i="1" s="1"/>
  <c r="L17" i="5"/>
  <c r="D34" i="1" s="1"/>
  <c r="K18" i="5"/>
  <c r="C35" i="1" s="1"/>
  <c r="L18" i="5"/>
  <c r="D35" i="1" s="1"/>
  <c r="K19" i="5"/>
  <c r="C36" i="1" s="1"/>
  <c r="L19" i="5"/>
  <c r="D36" i="1" s="1"/>
  <c r="K20" i="5"/>
  <c r="C37" i="1" s="1"/>
  <c r="L20" i="5"/>
  <c r="D37" i="1" s="1"/>
  <c r="K21" i="5"/>
  <c r="C38" i="1" s="1"/>
  <c r="L21" i="5"/>
  <c r="D38" i="1" s="1"/>
  <c r="K22" i="5"/>
  <c r="C39" i="1" s="1"/>
  <c r="L22" i="5"/>
  <c r="D39" i="1" s="1"/>
  <c r="K23" i="5"/>
  <c r="C40" i="1" s="1"/>
  <c r="L23" i="5"/>
  <c r="D40" i="1" s="1"/>
  <c r="K24" i="5"/>
  <c r="C41" i="1" s="1"/>
  <c r="L24" i="5"/>
  <c r="D41" i="1" s="1"/>
  <c r="K25" i="5"/>
  <c r="L25" i="5"/>
  <c r="D9" i="4"/>
  <c r="C21" i="4"/>
  <c r="D24" i="1" s="1"/>
  <c r="B21" i="4"/>
  <c r="C24" i="1" s="1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C12" i="3"/>
  <c r="D20" i="1" s="1"/>
  <c r="B12" i="3"/>
  <c r="C20" i="1" s="1"/>
  <c r="E11" i="3"/>
  <c r="D11" i="3"/>
  <c r="E10" i="3"/>
  <c r="D10" i="3"/>
  <c r="E9" i="3"/>
  <c r="D9" i="3"/>
  <c r="E9" i="2"/>
  <c r="D9" i="2"/>
  <c r="D18" i="1"/>
  <c r="F9" i="5" l="1"/>
  <c r="L13" i="5"/>
  <c r="E21" i="7"/>
  <c r="D27" i="1"/>
  <c r="F27" i="1" s="1"/>
  <c r="K9" i="12"/>
  <c r="K8" i="12"/>
  <c r="K7" i="12"/>
  <c r="L15" i="9"/>
  <c r="K15" i="9"/>
  <c r="E14" i="8"/>
  <c r="E22" i="6"/>
  <c r="D42" i="1"/>
  <c r="F42" i="1" s="1"/>
  <c r="L9" i="5"/>
  <c r="E21" i="4"/>
  <c r="E12" i="3"/>
  <c r="D69" i="1"/>
  <c r="D66" i="1" s="1"/>
  <c r="E27" i="2"/>
  <c r="C18" i="1"/>
  <c r="F18" i="1" s="1"/>
  <c r="D21" i="7"/>
  <c r="D14" i="8"/>
  <c r="D22" i="6"/>
  <c r="K13" i="5"/>
  <c r="K9" i="5"/>
  <c r="D21" i="4"/>
  <c r="D12" i="3"/>
  <c r="D27" i="2"/>
  <c r="E106" i="1"/>
  <c r="D97" i="1"/>
  <c r="D105" i="1" s="1"/>
  <c r="C97" i="1"/>
  <c r="D89" i="1"/>
  <c r="C89" i="1"/>
  <c r="D76" i="1"/>
  <c r="D86" i="1" s="1"/>
  <c r="C76" i="1"/>
  <c r="C86" i="1" s="1"/>
  <c r="D70" i="1"/>
  <c r="C70" i="1"/>
  <c r="C66" i="1"/>
  <c r="D64" i="1"/>
  <c r="F64" i="1" s="1"/>
  <c r="D53" i="1"/>
  <c r="C53" i="1"/>
  <c r="D30" i="1"/>
  <c r="C30" i="1"/>
  <c r="C26" i="1" s="1"/>
  <c r="D21" i="1"/>
  <c r="C21" i="1"/>
  <c r="D17" i="1"/>
  <c r="D14" i="1"/>
  <c r="C14" i="1"/>
  <c r="F15" i="1"/>
  <c r="F16" i="1"/>
  <c r="F19" i="1"/>
  <c r="F20" i="1"/>
  <c r="F22" i="1"/>
  <c r="F23" i="1"/>
  <c r="F24" i="1"/>
  <c r="F28" i="1"/>
  <c r="F29" i="1"/>
  <c r="F31" i="1"/>
  <c r="F32" i="1"/>
  <c r="F33" i="1"/>
  <c r="F34" i="1"/>
  <c r="F35" i="1"/>
  <c r="F36" i="1"/>
  <c r="F37" i="1"/>
  <c r="F38" i="1"/>
  <c r="F39" i="1"/>
  <c r="F40" i="1"/>
  <c r="F41" i="1"/>
  <c r="F43" i="1"/>
  <c r="F44" i="1"/>
  <c r="F48" i="1"/>
  <c r="F49" i="1"/>
  <c r="F50" i="1"/>
  <c r="F54" i="1"/>
  <c r="F55" i="1"/>
  <c r="F56" i="1"/>
  <c r="F57" i="1"/>
  <c r="F58" i="1"/>
  <c r="F59" i="1"/>
  <c r="F61" i="1"/>
  <c r="F62" i="1"/>
  <c r="F63" i="1"/>
  <c r="F67" i="1"/>
  <c r="F68" i="1"/>
  <c r="F71" i="1"/>
  <c r="F72" i="1"/>
  <c r="F73" i="1"/>
  <c r="F77" i="1"/>
  <c r="F78" i="1"/>
  <c r="F79" i="1"/>
  <c r="F80" i="1"/>
  <c r="F81" i="1"/>
  <c r="F82" i="1"/>
  <c r="F83" i="1"/>
  <c r="F87" i="1"/>
  <c r="F90" i="1"/>
  <c r="F91" i="1"/>
  <c r="F92" i="1"/>
  <c r="F93" i="1"/>
  <c r="F94" i="1"/>
  <c r="F95" i="1"/>
  <c r="F96" i="1"/>
  <c r="F98" i="1"/>
  <c r="F99" i="1"/>
  <c r="F100" i="1"/>
  <c r="F101" i="1"/>
  <c r="F102" i="1"/>
  <c r="F103" i="1"/>
  <c r="F104" i="1"/>
  <c r="E15" i="1"/>
  <c r="E16" i="1"/>
  <c r="E19" i="1"/>
  <c r="E20" i="1"/>
  <c r="E22" i="1"/>
  <c r="E23" i="1"/>
  <c r="E24" i="1"/>
  <c r="E28" i="1"/>
  <c r="E29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8" i="1"/>
  <c r="E49" i="1"/>
  <c r="E50" i="1"/>
  <c r="E54" i="1"/>
  <c r="E55" i="1"/>
  <c r="E56" i="1"/>
  <c r="E57" i="1"/>
  <c r="E58" i="1"/>
  <c r="E59" i="1"/>
  <c r="E61" i="1"/>
  <c r="E62" i="1"/>
  <c r="E63" i="1"/>
  <c r="E67" i="1"/>
  <c r="E68" i="1"/>
  <c r="E71" i="1"/>
  <c r="E72" i="1"/>
  <c r="E73" i="1"/>
  <c r="E77" i="1"/>
  <c r="E78" i="1"/>
  <c r="E79" i="1"/>
  <c r="E80" i="1"/>
  <c r="E81" i="1"/>
  <c r="E82" i="1"/>
  <c r="E83" i="1"/>
  <c r="E87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C105" i="1" l="1"/>
  <c r="E27" i="1"/>
  <c r="E70" i="1"/>
  <c r="E108" i="1"/>
  <c r="F107" i="1"/>
  <c r="E97" i="1"/>
  <c r="E109" i="1"/>
  <c r="D74" i="1"/>
  <c r="F70" i="1"/>
  <c r="C74" i="1"/>
  <c r="F69" i="1"/>
  <c r="E69" i="1"/>
  <c r="F112" i="1"/>
  <c r="E111" i="1"/>
  <c r="E110" i="1"/>
  <c r="F109" i="1"/>
  <c r="F108" i="1"/>
  <c r="E107" i="1"/>
  <c r="D26" i="1"/>
  <c r="E26" i="1" s="1"/>
  <c r="E42" i="1"/>
  <c r="E21" i="1"/>
  <c r="C17" i="1"/>
  <c r="C13" i="1" s="1"/>
  <c r="E18" i="1"/>
  <c r="F97" i="1"/>
  <c r="E112" i="1"/>
  <c r="F111" i="1"/>
  <c r="F110" i="1"/>
  <c r="E89" i="1"/>
  <c r="F89" i="1"/>
  <c r="F106" i="1"/>
  <c r="E76" i="1"/>
  <c r="E64" i="1"/>
  <c r="E30" i="1"/>
  <c r="F30" i="1"/>
  <c r="D13" i="1"/>
  <c r="F53" i="1"/>
  <c r="E53" i="1"/>
  <c r="F86" i="1"/>
  <c r="E86" i="1"/>
  <c r="E66" i="1"/>
  <c r="F66" i="1"/>
  <c r="E14" i="1"/>
  <c r="F14" i="1"/>
  <c r="F76" i="1"/>
  <c r="C25" i="1"/>
  <c r="F21" i="1"/>
  <c r="E74" i="1" l="1"/>
  <c r="F74" i="1"/>
  <c r="D25" i="1"/>
  <c r="F25" i="1" s="1"/>
  <c r="F105" i="1"/>
  <c r="F26" i="1"/>
  <c r="F17" i="1"/>
  <c r="E17" i="1"/>
  <c r="E105" i="1"/>
  <c r="F13" i="1"/>
  <c r="C45" i="1"/>
  <c r="E13" i="1"/>
  <c r="E25" i="1" l="1"/>
  <c r="D45" i="1"/>
  <c r="D85" i="1" s="1"/>
  <c r="C85" i="1"/>
  <c r="F45" i="1" l="1"/>
  <c r="E45" i="1"/>
  <c r="E85" i="1"/>
  <c r="F51" i="1"/>
  <c r="F85" i="1"/>
  <c r="E51" i="1" l="1"/>
</calcChain>
</file>

<file path=xl/sharedStrings.xml><?xml version="1.0" encoding="utf-8"?>
<sst xmlns="http://schemas.openxmlformats.org/spreadsheetml/2006/main" count="463" uniqueCount="262">
  <si>
    <t xml:space="preserve">   Інший персонал</t>
  </si>
  <si>
    <t xml:space="preserve">   Молодший медичний персонал</t>
  </si>
  <si>
    <t xml:space="preserve">   Лікарі</t>
  </si>
  <si>
    <t>Середньомісячні витрати на оплату праці одного працівника, у т.ч.:</t>
  </si>
  <si>
    <t>Фонд оплати праці, у т.ч.: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</si>
  <si>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</si>
  <si>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Коефіцієнт зносу основних засобів</t>
  </si>
  <si>
    <t xml:space="preserve">   Коефіцієнт відношення капітальних інвестицій до амортизації</t>
  </si>
  <si>
    <t xml:space="preserve">   придбання (створення) нематеріальних активів</t>
  </si>
  <si>
    <t xml:space="preserve">   придбання (виготовлення) інших необоротних матеріальних активів</t>
  </si>
  <si>
    <t xml:space="preserve">   капітальне будівництво</t>
  </si>
  <si>
    <t xml:space="preserve">   Залишок коштів на кінець періоду</t>
  </si>
  <si>
    <t xml:space="preserve">   Залишок коштів на початок періоду</t>
  </si>
  <si>
    <t>ІV. РУХ ГРОШОВИХ КОШТІВ</t>
  </si>
  <si>
    <t xml:space="preserve">   єдиний внесок на загальнообов'язкове державне соціальне страхування               </t>
  </si>
  <si>
    <t xml:space="preserve">   податок на дохід фізичних осіб</t>
  </si>
  <si>
    <t xml:space="preserve">   плата за землю</t>
  </si>
  <si>
    <t xml:space="preserve">   військовий збір</t>
  </si>
  <si>
    <t xml:space="preserve">   податок на додану вартість</t>
  </si>
  <si>
    <t>Податки, збори та платежі до бюджету всього, у тому числі:</t>
  </si>
  <si>
    <t>ІІІ. РОЗРАХУНКИ З БЮДЖЕТОМ</t>
  </si>
  <si>
    <t xml:space="preserve"> Залишок нерозподіленого прибутку (непокритого збитку) на кінець звітного періоду</t>
  </si>
  <si>
    <t xml:space="preserve">   Резервний фонд</t>
  </si>
  <si>
    <t xml:space="preserve">   Розвиток виробництва</t>
  </si>
  <si>
    <t xml:space="preserve">  Залишок нерозподіленого прибутку (непокритого збитку) на початок звітного періоду</t>
  </si>
  <si>
    <t>ІІ. РОЗПОДІЛ  ПРИБУТКУ</t>
  </si>
  <si>
    <t>ФІНАНСОВИЙ РЕЗУЛЬТАТ</t>
  </si>
  <si>
    <t>Амортизація</t>
  </si>
  <si>
    <t xml:space="preserve">  Нарахування на оплату праці</t>
  </si>
  <si>
    <t xml:space="preserve">  Оплата праці</t>
  </si>
  <si>
    <t>1122</t>
  </si>
  <si>
    <t>1121</t>
  </si>
  <si>
    <t>1120</t>
  </si>
  <si>
    <t>1112</t>
  </si>
  <si>
    <t>1111</t>
  </si>
  <si>
    <t xml:space="preserve">   Доходи надавача послуг за програмою медичних гарантій від НСЗУ</t>
  </si>
  <si>
    <t>1110</t>
  </si>
  <si>
    <t>Дохід (виручка) від реалізації продукції (товарів, робіт, послуг)</t>
  </si>
  <si>
    <t>ДОХІД, всього</t>
  </si>
  <si>
    <t>I. ФОРМУВАННЯ ФІНАНСОВИХ РЕЗУЛЬТАТІВ</t>
  </si>
  <si>
    <t>2 </t>
  </si>
  <si>
    <t>1 </t>
  </si>
  <si>
    <t>тис.грн.</t>
  </si>
  <si>
    <t>(назва підприємства)</t>
  </si>
  <si>
    <t>ЗВІТ ПРО ВИКОНАННЯ ФІНАНСОВОГО ПЛАНУ</t>
  </si>
  <si>
    <t>Додаток 2</t>
  </si>
  <si>
    <t>Код рядка</t>
  </si>
  <si>
    <t>Залишкова вартість основних засобів (на кінець періоду)</t>
  </si>
  <si>
    <t>Показники </t>
  </si>
  <si>
    <t xml:space="preserve">   Дохід від надання медичних та немедичних послуг за кошти фізичних і юридичних осіб та страхових виплат</t>
  </si>
  <si>
    <t xml:space="preserve">Інший операційний дохід </t>
  </si>
  <si>
    <t xml:space="preserve">   Дохід від оренди, від компенсаціій за комунальні платежі від орендаря</t>
  </si>
  <si>
    <t>Неопераційний дохід</t>
  </si>
  <si>
    <t xml:space="preserve">   Неопераційний дохід, від амортизації по НА та ОЗ, що отримані як цільове фінансування</t>
  </si>
  <si>
    <t xml:space="preserve">   Неопераційний дохід від амортизації  по НА та ОЗ, що отримані безоплатно </t>
  </si>
  <si>
    <t xml:space="preserve">ВИТРАТИ, всього, у тому числі:      </t>
  </si>
  <si>
    <t xml:space="preserve">  Соціальне забезпечення (у тому числі пільгові пенсії)</t>
  </si>
  <si>
    <t xml:space="preserve">  Матеріальні витрати</t>
  </si>
  <si>
    <t xml:space="preserve">     Медикаменти та перев'язувальні матеріали</t>
  </si>
  <si>
    <t>1214.1</t>
  </si>
  <si>
    <t xml:space="preserve">     Засоби індивідуального захисту</t>
  </si>
  <si>
    <t>1214.2</t>
  </si>
  <si>
    <t xml:space="preserve">     Продукти харчування</t>
  </si>
  <si>
    <t>1214.3</t>
  </si>
  <si>
    <t xml:space="preserve">     Предмети, матеріали та інвентар</t>
  </si>
  <si>
    <t>1214.4</t>
  </si>
  <si>
    <t xml:space="preserve">     Будівельні матеріали</t>
  </si>
  <si>
    <t>1214.5</t>
  </si>
  <si>
    <t xml:space="preserve">     Паливно-мастильні матеріали</t>
  </si>
  <si>
    <t>1214.6</t>
  </si>
  <si>
    <t xml:space="preserve">     Оплата комунальних послуг та інших  енергоносіїв </t>
  </si>
  <si>
    <t>1214.7</t>
  </si>
  <si>
    <t xml:space="preserve">     М’який інвентар</t>
  </si>
  <si>
    <t>1214.8</t>
  </si>
  <si>
    <t xml:space="preserve">     Господарські матеріали</t>
  </si>
  <si>
    <t>1214.9</t>
  </si>
  <si>
    <t xml:space="preserve">     Ремонти (приміщень, обладнання)</t>
  </si>
  <si>
    <t>1214.10</t>
  </si>
  <si>
    <t xml:space="preserve">     Інші матеріальні витрати</t>
  </si>
  <si>
    <t>1214.11</t>
  </si>
  <si>
    <t>Неопераційні витрати</t>
  </si>
  <si>
    <t xml:space="preserve">   Коригування прибутку по дооцінці</t>
  </si>
  <si>
    <t xml:space="preserve">   Надходження грошових коштів</t>
  </si>
  <si>
    <t xml:space="preserve">   Використання грошових коштів</t>
  </si>
  <si>
    <t xml:space="preserve">   Поточні видатки всього, у тому числі:</t>
  </si>
  <si>
    <t xml:space="preserve">   оплата комунальних послуг та енергоносіїв</t>
  </si>
  <si>
    <t xml:space="preserve">   Капітальні видатки всього, в тому числі:</t>
  </si>
  <si>
    <t xml:space="preserve">   капітальний ремонт</t>
  </si>
  <si>
    <t xml:space="preserve">   реконструкція</t>
  </si>
  <si>
    <t xml:space="preserve">   придбання обладнання</t>
  </si>
  <si>
    <t xml:space="preserve">   Разом</t>
  </si>
  <si>
    <t>VІI.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</si>
  <si>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 х 100, %</t>
  </si>
  <si>
    <t>VІІІ. ДАНІ ПРО ПЕРСОНАЛ ТА ОПЛАТУ ПРАЦІ</t>
  </si>
  <si>
    <t xml:space="preserve">   Керівники</t>
  </si>
  <si>
    <t xml:space="preserve">   Керівники структурних підрозділів</t>
  </si>
  <si>
    <t xml:space="preserve">   Середній медичний персонал</t>
  </si>
  <si>
    <t>План</t>
  </si>
  <si>
    <t>Факт</t>
  </si>
  <si>
    <t>Відхилення</t>
  </si>
  <si>
    <t xml:space="preserve">   Цільовий інший операційний дохід (Таблиця 1)</t>
  </si>
  <si>
    <t xml:space="preserve">   Інше (Таблиця 2)</t>
  </si>
  <si>
    <t xml:space="preserve">   Інший неопераційний дохід  (Таблиця 3)</t>
  </si>
  <si>
    <r>
      <t xml:space="preserve">Операційні витрати без амортизації всього, в тому числі: </t>
    </r>
    <r>
      <rPr>
        <sz val="12"/>
        <rFont val="Times New Roman"/>
        <family val="1"/>
        <charset val="204"/>
      </rPr>
      <t>(Таблиця 4)</t>
    </r>
  </si>
  <si>
    <t xml:space="preserve">  Інші операційні витрати (Таблиця 5)</t>
  </si>
  <si>
    <t xml:space="preserve">   інші (Таблиця 6)</t>
  </si>
  <si>
    <t>V. ЦІЛЬОВЕ ФІНАНСУВАННЯ ЗА ПРОГРАМОЮ "ОХОРОНА ЗДОРОВ'Я МІСТА ЗАПОРІЖЖЯ " на відповідний рік</t>
  </si>
  <si>
    <t xml:space="preserve">   підтримка на виплату заробітної плати з нарахуваннями</t>
  </si>
  <si>
    <t xml:space="preserve">   інші (Таблиця 7)</t>
  </si>
  <si>
    <t xml:space="preserve">VI. Капітальні інвестиції </t>
  </si>
  <si>
    <t>Капітальні інвестиції всього, в т.ч.: (Таблиця 8)</t>
  </si>
  <si>
    <t xml:space="preserve">   Спеціалісти (немедики)</t>
  </si>
  <si>
    <t>(період)</t>
  </si>
  <si>
    <t>% виконання плану</t>
  </si>
  <si>
    <t>Директор підприємства</t>
  </si>
  <si>
    <t>(підпис)</t>
  </si>
  <si>
    <t>Головний бухгалтер</t>
  </si>
  <si>
    <t>до Порядку складання, затвердження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</si>
  <si>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Таблиця 1</t>
  </si>
  <si>
    <t>Інший операційний дохід</t>
  </si>
  <si>
    <t xml:space="preserve">Найменування </t>
  </si>
  <si>
    <t>Всього</t>
  </si>
  <si>
    <t xml:space="preserve">                  (П.І.Б.)</t>
  </si>
  <si>
    <t>Таблиця 2</t>
  </si>
  <si>
    <t>Таблиця 3</t>
  </si>
  <si>
    <t>Інший неопераційний дохід</t>
  </si>
  <si>
    <t>Операційні витрати без амортизації</t>
  </si>
  <si>
    <t>коштів  НСЗУ</t>
  </si>
  <si>
    <t>коштів бюджетів всіх рівнів</t>
  </si>
  <si>
    <t xml:space="preserve">  Інші операційні витрати</t>
  </si>
  <si>
    <t>Таблиця 5</t>
  </si>
  <si>
    <t>Таблиця 6</t>
  </si>
  <si>
    <t>Інші податки, збори та платежі до бюджету</t>
  </si>
  <si>
    <t>Таблиця 7</t>
  </si>
  <si>
    <t xml:space="preserve">Інші поточні видатки цільового фінансування </t>
  </si>
  <si>
    <t>Таблиця 8</t>
  </si>
  <si>
    <t>Капітальні інвестиції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</si>
  <si>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</si>
  <si>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</si>
  <si>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</si>
  <si>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</si>
  <si>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</si>
  <si>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</si>
  <si>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Таблиця 9</t>
  </si>
  <si>
    <t>Кількість, од.</t>
  </si>
  <si>
    <t>Ціна за одиницю, тис.грн.</t>
  </si>
  <si>
    <t>Вартість, тис.грн.</t>
  </si>
  <si>
    <t>Джрело коштів для придбання</t>
  </si>
  <si>
    <t>Таблиця 10</t>
  </si>
  <si>
    <t>Перелік реконструкцій та капітальних ремонтів</t>
  </si>
  <si>
    <t>Найменування об'єкту</t>
  </si>
  <si>
    <t>Джерело коштів</t>
  </si>
  <si>
    <t>Терміни проведення робіт (квартали)</t>
  </si>
  <si>
    <t xml:space="preserve"> (рядки 6050,6060 звіту)</t>
  </si>
  <si>
    <t xml:space="preserve"> (рядок 6020 звіту)</t>
  </si>
  <si>
    <t xml:space="preserve"> (рядок 6000 звіту)</t>
  </si>
  <si>
    <t xml:space="preserve"> (рядок 5013 звіту)</t>
  </si>
  <si>
    <t xml:space="preserve"> (рядок 3060 звіту)</t>
  </si>
  <si>
    <t xml:space="preserve"> (рядок 1215 звіту)</t>
  </si>
  <si>
    <t xml:space="preserve"> (рядок 1210 звіту)</t>
  </si>
  <si>
    <t xml:space="preserve"> (рядок 1133 звіту)</t>
  </si>
  <si>
    <t>Інше (рядок 1123 звіту)</t>
  </si>
  <si>
    <t>Цільовий інший операційний дохід (рядок 1121 звіту)</t>
  </si>
  <si>
    <t xml:space="preserve">план </t>
  </si>
  <si>
    <t>факт</t>
  </si>
  <si>
    <t>безоплатного отримання активів</t>
  </si>
  <si>
    <t xml:space="preserve"> інших надходжень</t>
  </si>
  <si>
    <t>Разом за звітний період</t>
  </si>
  <si>
    <t xml:space="preserve">Штатна чисельність </t>
  </si>
  <si>
    <t>Кількість працівників в еквіваленті повної зайнятості</t>
  </si>
  <si>
    <t>Фонд оплати праці, грн.</t>
  </si>
  <si>
    <t>Середньомісячна заробітна плата 1 працівника в еквіваленті повної зайнятості, грн.</t>
  </si>
  <si>
    <t>Медичні працівники</t>
  </si>
  <si>
    <t>в т.ч.:</t>
  </si>
  <si>
    <t>Медичних працівників</t>
  </si>
  <si>
    <t xml:space="preserve">  фахівці з базовою та неповною вищою медичною освітою</t>
  </si>
  <si>
    <t>лікарі</t>
  </si>
  <si>
    <t>Керівник</t>
  </si>
  <si>
    <t>Період (місяці кварталу)</t>
  </si>
  <si>
    <t>Таблиця 4</t>
  </si>
  <si>
    <t>Придбання основних засобів</t>
  </si>
  <si>
    <t xml:space="preserve">   придбання (виготовлення) основних засобів (Таблиця 9)</t>
  </si>
  <si>
    <t xml:space="preserve">  модернізація, модифікація (добудова, дообладнання, реконструкція) основних засобів (Таблиця 10)</t>
  </si>
  <si>
    <t xml:space="preserve">    капітальний ремонт (Таблиця 10)</t>
  </si>
  <si>
    <t xml:space="preserve">Операційні витрати без амортизації всього, в тому числі: </t>
  </si>
  <si>
    <t>січень</t>
  </si>
  <si>
    <t xml:space="preserve">лютий </t>
  </si>
  <si>
    <t>березень</t>
  </si>
  <si>
    <t>Бюджет Запорізької міської територіальної громади:</t>
  </si>
  <si>
    <t>Соціальне забезпечення (у тому числі пільгові пенсії)</t>
  </si>
  <si>
    <t xml:space="preserve">Медикаменти та перев'язувальні матеріали </t>
  </si>
  <si>
    <t>Засоби індивідуального захисту</t>
  </si>
  <si>
    <t>Продукти харчування</t>
  </si>
  <si>
    <t xml:space="preserve">Паливно-мастильні матеріали </t>
  </si>
  <si>
    <t>Оплата комунальних послуг та енергоносіїв</t>
  </si>
  <si>
    <t>Інші операційні витрати (відшкодування вартості                 пільгових ліків, інсулінів)</t>
  </si>
  <si>
    <t xml:space="preserve">Безоплатне отримання активів: </t>
  </si>
  <si>
    <t>Предмети, матеріали та інвентар</t>
  </si>
  <si>
    <t xml:space="preserve">Будівельні матеріали </t>
  </si>
  <si>
    <t>Господарськи товари</t>
  </si>
  <si>
    <t>Інші операційні витрати (відшкодування вартості пільгових ліків, інсулінів)</t>
  </si>
  <si>
    <t>Благодійний грант  від Представництва "ПРОДЖЕКТ ХОУП-ЗЕ ПІПЛ-ТУ ПІПЛ ХЕЛС  ФАУНДЕЙШН ІНК в Україні  для "Посилення кадрового потенціалу" (збільшення кількості медичних пацієнтів)</t>
  </si>
  <si>
    <t xml:space="preserve">Дохід від нарахування  відсотків банком на залишок коштів НСЗУ по рахунку на кінець звітного періоду </t>
  </si>
  <si>
    <t xml:space="preserve">Дохід від вибуття ОЗ і  НА </t>
  </si>
  <si>
    <t>Дохід за рахунок  зданого металобрухту від списаних основних засобів та необоротних активів</t>
  </si>
  <si>
    <t>Інші  операційні витрати</t>
  </si>
  <si>
    <t>Видатки на відрядження</t>
  </si>
  <si>
    <t>Підготовка (перепідготовка) кадрів  та підвищення кваліфікації</t>
  </si>
  <si>
    <t>Послуги (крім комунальних)</t>
  </si>
  <si>
    <t>Зовнішні послуги з медичної допомоги</t>
  </si>
  <si>
    <t>ТО ліфти, ПК, оргтехніка, телефони</t>
  </si>
  <si>
    <t>Зв'язок, інтернет</t>
  </si>
  <si>
    <t>Охорона</t>
  </si>
  <si>
    <t>Пожежна охорона</t>
  </si>
  <si>
    <t xml:space="preserve">Страхування   </t>
  </si>
  <si>
    <t>Податки</t>
  </si>
  <si>
    <t>Банківське обслуговування</t>
  </si>
  <si>
    <t>Відшкодування вартості пільгових ліків, інсулінів</t>
  </si>
  <si>
    <t>Інші витрати</t>
  </si>
  <si>
    <t xml:space="preserve"> Медикаменти та перев'язувальні матеріали</t>
  </si>
  <si>
    <t>Паливно-мастильні матеріали</t>
  </si>
  <si>
    <t>Ольга САРАНА</t>
  </si>
  <si>
    <t>КНП "Центр первинної медико-санітарної допомоги №2"</t>
  </si>
  <si>
    <t>КНП "Центр первиинної  медико-санітарної допомги №2"</t>
  </si>
  <si>
    <t xml:space="preserve">Генератор </t>
  </si>
  <si>
    <t>Безоплатне отримання</t>
  </si>
  <si>
    <t>Найменування                   основного засобу</t>
  </si>
  <si>
    <t>Світлана ШКАЛІКОВА</t>
  </si>
  <si>
    <t xml:space="preserve">Світлана ШКАЛІКОВА </t>
  </si>
  <si>
    <t>Кошти отримані від КНП "ЦПМСД №4"</t>
  </si>
  <si>
    <t xml:space="preserve">Автоматичний гематологічний аналізатор </t>
  </si>
  <si>
    <t>Дефібрилятор (Defibrillator AED)</t>
  </si>
  <si>
    <t>Білірубінометр МВJ20</t>
  </si>
  <si>
    <t xml:space="preserve">Автоматичний зовнішній дефібрилятор  і3 AED Amoul+ додатковий комплект одноразових електродів для дорослих та дітей +Металевий кейс для настінного зберігання в публічних  та комплектом для монтажу </t>
  </si>
  <si>
    <t xml:space="preserve">Кисневий концентратор </t>
  </si>
  <si>
    <t>Монітор фетальний "БІОМЕД" ВF500</t>
  </si>
  <si>
    <t>Аналізатор сечі HTICL-50 Plus+з набором смужок діагностичних UrineRS H10 на 1100 досліджень                                                              (11 уп. по 100 смужок)</t>
  </si>
  <si>
    <t>Холодильник з льодовим захистом</t>
  </si>
  <si>
    <t>Мережевий комбінований холодильник з камерою  для зберігання вакцин та морозильна камера з акумулятором</t>
  </si>
  <si>
    <t>Морозильна камера для зберігання вакцини з акумуляторами холоду</t>
  </si>
  <si>
    <t>квітень</t>
  </si>
  <si>
    <t>травень</t>
  </si>
  <si>
    <t>червень</t>
  </si>
  <si>
    <t>Основні засоби отримані від КНП "ЦПМСД №4"</t>
  </si>
  <si>
    <t>Безоплатне отримання  (приєднання  КНП "ЦПМСД №4)</t>
  </si>
  <si>
    <t>Дизель -генератор 20 кВт            APD 25A</t>
  </si>
  <si>
    <t xml:space="preserve"> комунального некомерційного підприємства "Центр первинної медико-санітарної допомоги № 2"</t>
  </si>
  <si>
    <t xml:space="preserve">                                                                       КНП "Центр перинної медико-санітарої допомоги №2"</t>
  </si>
  <si>
    <t>за 9 місяців 2023 року</t>
  </si>
  <si>
    <t>серпень</t>
  </si>
  <si>
    <t>вересень</t>
  </si>
  <si>
    <t>липень</t>
  </si>
  <si>
    <t xml:space="preserve">Електрокардіограф  Contec 6-і канальний </t>
  </si>
  <si>
    <t xml:space="preserve">Електрокардіограф Contec  12-і канальний </t>
  </si>
  <si>
    <t>Апарат УЗД з набіром датчиків</t>
  </si>
  <si>
    <t>Ноутбук з комп'ютерною мишкою</t>
  </si>
  <si>
    <t>Пральна машина професійна з фронтальним завантаженням</t>
  </si>
  <si>
    <t xml:space="preserve">Електрокардіограф 12-і канальний </t>
  </si>
  <si>
    <t xml:space="preserve">НСЗУ </t>
  </si>
  <si>
    <t>Насос шприцевий НР-60</t>
  </si>
  <si>
    <t>Веновізор NAVI-60</t>
  </si>
  <si>
    <t>Середньомісячна заробітна плата медичних працівників за 9 місяців  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</si>
</sst>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.5"/>
      <color theme="1"/>
      <name val="Calibri"/>
      <family val="2"/>
      <charset val="204"/>
      <scheme val="minor"/>
    </font>
    <font>
      <sz val="13.5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3.5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3.5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CC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9" fillId="0" borderId="0"/>
    <xf numFmtId="0" fontId="1" fillId="0" borderId="0"/>
  </cellStyleXfs>
  <cellXfs count="298">
    <xf numFmtId="0" fontId="0" fillId="0" borderId="0" xfId="0"/>
    <xf numFmtId="0" fontId="4" fillId="0" borderId="0" xfId="1" applyFont="1"/>
    <xf numFmtId="0" fontId="4" fillId="2" borderId="0" xfId="1" applyFont="1" applyFill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8" fillId="0" borderId="2" xfId="3" applyFont="1" applyBorder="1" applyAlignment="1">
      <alignment horizontal="justify" vertical="top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14" fillId="0" borderId="0" xfId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3" borderId="4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justify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8" fillId="4" borderId="2" xfId="5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justify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4" borderId="2" xfId="5" applyFont="1" applyFill="1" applyBorder="1" applyAlignment="1">
      <alignment vertical="center" wrapText="1"/>
    </xf>
    <xf numFmtId="0" fontId="18" fillId="4" borderId="2" xfId="5" applyFont="1" applyFill="1" applyBorder="1" applyAlignment="1">
      <alignment vertical="center" wrapText="1"/>
    </xf>
    <xf numFmtId="0" fontId="16" fillId="0" borderId="6" xfId="5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3" borderId="14" xfId="1" applyFont="1" applyFill="1" applyBorder="1" applyAlignment="1">
      <alignment vertical="center" wrapText="1"/>
    </xf>
    <xf numFmtId="0" fontId="17" fillId="2" borderId="15" xfId="1" applyFont="1" applyFill="1" applyBorder="1"/>
    <xf numFmtId="0" fontId="10" fillId="0" borderId="12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7" fillId="3" borderId="0" xfId="1" applyFont="1" applyFill="1" applyBorder="1" applyAlignment="1">
      <alignment horizontal="right"/>
    </xf>
    <xf numFmtId="0" fontId="6" fillId="0" borderId="17" xfId="1" applyFont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6" fillId="3" borderId="17" xfId="1" applyFont="1" applyFill="1" applyBorder="1" applyAlignment="1">
      <alignment horizontal="center"/>
    </xf>
    <xf numFmtId="0" fontId="10" fillId="3" borderId="0" xfId="1" applyFont="1" applyFill="1" applyBorder="1" applyAlignment="1">
      <alignment vertical="center" wrapText="1"/>
    </xf>
    <xf numFmtId="0" fontId="10" fillId="3" borderId="19" xfId="1" applyFont="1" applyFill="1" applyBorder="1" applyAlignment="1">
      <alignment vertical="center" wrapText="1"/>
    </xf>
    <xf numFmtId="0" fontId="20" fillId="0" borderId="0" xfId="0" applyFont="1"/>
    <xf numFmtId="0" fontId="8" fillId="3" borderId="2" xfId="6" applyFont="1" applyFill="1" applyBorder="1" applyAlignment="1">
      <alignment horizontal="center" vertical="center" wrapText="1"/>
    </xf>
    <xf numFmtId="0" fontId="20" fillId="0" borderId="2" xfId="0" applyFont="1" applyBorder="1"/>
    <xf numFmtId="164" fontId="20" fillId="0" borderId="2" xfId="0" applyNumberFormat="1" applyFont="1" applyBorder="1" applyAlignment="1">
      <alignment horizontal="center"/>
    </xf>
    <xf numFmtId="0" fontId="6" fillId="3" borderId="0" xfId="6" applyFont="1" applyFill="1"/>
    <xf numFmtId="0" fontId="7" fillId="3" borderId="0" xfId="6" applyFont="1" applyFill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4" borderId="2" xfId="5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2" borderId="0" xfId="6" applyFont="1" applyFill="1" applyAlignment="1">
      <alignment horizontal="left" wrapText="1"/>
    </xf>
    <xf numFmtId="0" fontId="16" fillId="0" borderId="8" xfId="0" applyFont="1" applyBorder="1" applyAlignment="1">
      <alignment horizontal="left" vertical="center" wrapText="1"/>
    </xf>
    <xf numFmtId="0" fontId="16" fillId="4" borderId="12" xfId="5" applyFont="1" applyFill="1" applyBorder="1" applyAlignment="1">
      <alignment horizontal="left" vertical="center" wrapText="1"/>
    </xf>
    <xf numFmtId="0" fontId="18" fillId="4" borderId="12" xfId="5" applyFont="1" applyFill="1" applyBorder="1" applyAlignment="1">
      <alignment horizontal="left" vertical="center" wrapText="1"/>
    </xf>
    <xf numFmtId="0" fontId="23" fillId="0" borderId="2" xfId="0" applyFont="1" applyBorder="1" applyAlignment="1">
      <alignment vertical="center"/>
    </xf>
    <xf numFmtId="0" fontId="16" fillId="0" borderId="22" xfId="5" applyFont="1" applyBorder="1" applyAlignment="1">
      <alignment horizontal="left" vertical="center" wrapText="1"/>
    </xf>
    <xf numFmtId="0" fontId="7" fillId="3" borderId="2" xfId="6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7" fillId="3" borderId="0" xfId="6" applyFont="1" applyFill="1"/>
    <xf numFmtId="0" fontId="5" fillId="0" borderId="0" xfId="6" applyFont="1"/>
    <xf numFmtId="0" fontId="5" fillId="0" borderId="0" xfId="6" applyFont="1" applyAlignment="1">
      <alignment horizontal="center"/>
    </xf>
    <xf numFmtId="0" fontId="4" fillId="2" borderId="0" xfId="6" applyFont="1" applyFill="1"/>
    <xf numFmtId="0" fontId="4" fillId="0" borderId="0" xfId="6" applyFont="1"/>
    <xf numFmtId="0" fontId="8" fillId="0" borderId="0" xfId="0" applyFont="1" applyAlignment="1">
      <alignment horizontal="justify" vertical="center" wrapText="1"/>
    </xf>
    <xf numFmtId="164" fontId="8" fillId="0" borderId="0" xfId="0" applyNumberFormat="1" applyFont="1" applyAlignment="1">
      <alignment horizontal="center" vertical="center" wrapText="1"/>
    </xf>
    <xf numFmtId="0" fontId="6" fillId="0" borderId="0" xfId="6" applyFont="1"/>
    <xf numFmtId="0" fontId="6" fillId="0" borderId="0" xfId="6" applyFont="1" applyAlignment="1">
      <alignment horizontal="center"/>
    </xf>
    <xf numFmtId="0" fontId="19" fillId="0" borderId="0" xfId="0" applyFont="1" applyAlignment="1">
      <alignment horizontal="center"/>
    </xf>
    <xf numFmtId="0" fontId="8" fillId="3" borderId="9" xfId="6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25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8" fillId="4" borderId="12" xfId="5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0" fillId="0" borderId="2" xfId="0" applyFont="1" applyFill="1" applyBorder="1" applyAlignment="1">
      <alignment wrapText="1"/>
    </xf>
    <xf numFmtId="0" fontId="8" fillId="4" borderId="2" xfId="5" applyFont="1" applyFill="1" applyBorder="1" applyAlignment="1">
      <alignment horizontal="left" wrapText="1"/>
    </xf>
    <xf numFmtId="0" fontId="8" fillId="4" borderId="7" xfId="5" applyFont="1" applyFill="1" applyBorder="1" applyAlignment="1">
      <alignment horizontal="left" wrapText="1"/>
    </xf>
    <xf numFmtId="0" fontId="8" fillId="0" borderId="6" xfId="5" applyFont="1" applyFill="1" applyBorder="1" applyAlignment="1">
      <alignment horizontal="left" wrapText="1"/>
    </xf>
    <xf numFmtId="0" fontId="8" fillId="0" borderId="2" xfId="5" applyFont="1" applyFill="1" applyBorder="1" applyAlignment="1">
      <alignment horizontal="left"/>
    </xf>
    <xf numFmtId="0" fontId="26" fillId="4" borderId="2" xfId="5" applyFont="1" applyFill="1" applyBorder="1" applyAlignment="1">
      <alignment horizontal="left" wrapText="1"/>
    </xf>
    <xf numFmtId="0" fontId="8" fillId="0" borderId="8" xfId="0" applyFont="1" applyBorder="1" applyAlignment="1">
      <alignment vertical="center" wrapText="1"/>
    </xf>
    <xf numFmtId="0" fontId="8" fillId="4" borderId="12" xfId="5" applyFont="1" applyFill="1" applyBorder="1" applyAlignment="1">
      <alignment vertical="center" wrapText="1"/>
    </xf>
    <xf numFmtId="164" fontId="25" fillId="0" borderId="2" xfId="0" applyNumberFormat="1" applyFont="1" applyBorder="1" applyAlignment="1">
      <alignment horizontal="center"/>
    </xf>
    <xf numFmtId="165" fontId="25" fillId="0" borderId="2" xfId="0" applyNumberFormat="1" applyFont="1" applyBorder="1" applyAlignment="1">
      <alignment horizontal="center"/>
    </xf>
    <xf numFmtId="0" fontId="20" fillId="0" borderId="0" xfId="0" applyFont="1" applyBorder="1"/>
    <xf numFmtId="164" fontId="20" fillId="0" borderId="0" xfId="0" applyNumberFormat="1" applyFont="1" applyBorder="1" applyAlignment="1">
      <alignment horizontal="center"/>
    </xf>
    <xf numFmtId="0" fontId="19" fillId="0" borderId="0" xfId="0" applyFont="1"/>
    <xf numFmtId="0" fontId="28" fillId="3" borderId="0" xfId="6" applyFont="1" applyFill="1"/>
    <xf numFmtId="0" fontId="28" fillId="3" borderId="1" xfId="6" applyFont="1" applyFill="1" applyBorder="1" applyAlignment="1">
      <alignment horizontal="center"/>
    </xf>
    <xf numFmtId="0" fontId="28" fillId="3" borderId="0" xfId="6" applyFont="1" applyFill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27" fillId="0" borderId="0" xfId="0" applyFont="1"/>
    <xf numFmtId="0" fontId="29" fillId="2" borderId="0" xfId="6" applyFont="1" applyFill="1"/>
    <xf numFmtId="164" fontId="20" fillId="2" borderId="2" xfId="6" applyNumberFormat="1" applyFont="1" applyFill="1" applyBorder="1" applyAlignment="1">
      <alignment horizontal="center" vertical="center"/>
    </xf>
    <xf numFmtId="0" fontId="19" fillId="0" borderId="1" xfId="0" applyFont="1" applyBorder="1"/>
    <xf numFmtId="0" fontId="28" fillId="3" borderId="1" xfId="6" applyFont="1" applyFill="1" applyBorder="1"/>
    <xf numFmtId="0" fontId="29" fillId="0" borderId="0" xfId="6" applyFont="1"/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0" fillId="0" borderId="0" xfId="0" applyNumberFormat="1"/>
    <xf numFmtId="164" fontId="4" fillId="2" borderId="0" xfId="1" applyNumberFormat="1" applyFont="1" applyFill="1"/>
    <xf numFmtId="0" fontId="19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8" fillId="0" borderId="0" xfId="1" applyFont="1"/>
    <xf numFmtId="0" fontId="28" fillId="3" borderId="0" xfId="1" applyFont="1" applyFill="1"/>
    <xf numFmtId="0" fontId="7" fillId="3" borderId="0" xfId="1" applyFont="1" applyFill="1" applyAlignment="1">
      <alignment horizontal="center" vertical="top"/>
    </xf>
    <xf numFmtId="164" fontId="8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7" fillId="3" borderId="0" xfId="6" applyFont="1" applyFill="1" applyAlignment="1">
      <alignment horizontal="center" vertical="top"/>
    </xf>
    <xf numFmtId="0" fontId="7" fillId="0" borderId="0" xfId="6" applyFont="1" applyAlignment="1">
      <alignment horizontal="center" vertical="top"/>
    </xf>
    <xf numFmtId="0" fontId="19" fillId="0" borderId="0" xfId="0" applyFont="1" applyAlignment="1">
      <alignment vertical="top"/>
    </xf>
    <xf numFmtId="4" fontId="20" fillId="0" borderId="2" xfId="0" applyNumberFormat="1" applyFont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164" fontId="19" fillId="0" borderId="0" xfId="0" applyNumberFormat="1" applyFont="1"/>
    <xf numFmtId="0" fontId="0" fillId="0" borderId="0" xfId="0" applyFill="1"/>
    <xf numFmtId="0" fontId="8" fillId="2" borderId="2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20" fillId="2" borderId="2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/>
    </xf>
    <xf numFmtId="164" fontId="25" fillId="2" borderId="2" xfId="0" applyNumberFormat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10" fillId="2" borderId="2" xfId="1" applyNumberFormat="1" applyFont="1" applyFill="1" applyBorder="1" applyAlignment="1">
      <alignment horizontal="center" vertical="center" wrapText="1"/>
    </xf>
    <xf numFmtId="164" fontId="8" fillId="5" borderId="2" xfId="1" applyNumberFormat="1" applyFont="1" applyFill="1" applyBorder="1" applyAlignment="1">
      <alignment horizontal="center" vertical="center" wrapText="1"/>
    </xf>
    <xf numFmtId="165" fontId="8" fillId="5" borderId="2" xfId="1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4" fontId="10" fillId="2" borderId="13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4" fontId="30" fillId="2" borderId="13" xfId="0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 wrapText="1"/>
    </xf>
    <xf numFmtId="164" fontId="20" fillId="2" borderId="2" xfId="0" applyNumberFormat="1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vertical="center" wrapText="1"/>
    </xf>
    <xf numFmtId="4" fontId="20" fillId="2" borderId="2" xfId="0" applyNumberFormat="1" applyFont="1" applyFill="1" applyBorder="1" applyAlignment="1">
      <alignment horizontal="center" vertical="center" wrapText="1"/>
    </xf>
    <xf numFmtId="164" fontId="10" fillId="5" borderId="2" xfId="1" applyNumberFormat="1" applyFont="1" applyFill="1" applyBorder="1" applyAlignment="1">
      <alignment horizontal="center" vertical="center" wrapText="1"/>
    </xf>
    <xf numFmtId="165" fontId="10" fillId="5" borderId="2" xfId="1" applyNumberFormat="1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 wrapText="1"/>
    </xf>
    <xf numFmtId="0" fontId="8" fillId="3" borderId="25" xfId="6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4" fontId="32" fillId="0" borderId="0" xfId="0" applyNumberFormat="1" applyFont="1" applyAlignment="1">
      <alignment horizontal="center" vertical="center" wrapText="1"/>
    </xf>
    <xf numFmtId="4" fontId="20" fillId="2" borderId="24" xfId="0" applyNumberFormat="1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64" fontId="20" fillId="0" borderId="2" xfId="6" applyNumberFormat="1" applyFont="1" applyFill="1" applyBorder="1" applyAlignment="1">
      <alignment horizontal="center" vertical="center"/>
    </xf>
    <xf numFmtId="164" fontId="8" fillId="6" borderId="5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8" fillId="5" borderId="2" xfId="6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ont="1" applyFill="1"/>
    <xf numFmtId="164" fontId="20" fillId="2" borderId="2" xfId="0" applyNumberFormat="1" applyFont="1" applyFill="1" applyBorder="1" applyAlignment="1">
      <alignment horizontal="center" vertical="center"/>
    </xf>
    <xf numFmtId="164" fontId="8" fillId="2" borderId="2" xfId="5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28" fillId="0" borderId="17" xfId="1" applyFont="1" applyBorder="1" applyAlignment="1">
      <alignment horizontal="center"/>
    </xf>
    <xf numFmtId="0" fontId="28" fillId="0" borderId="0" xfId="1" applyFont="1" applyAlignment="1">
      <alignment horizontal="center"/>
    </xf>
    <xf numFmtId="0" fontId="28" fillId="3" borderId="17" xfId="1" applyFont="1" applyFill="1" applyBorder="1" applyAlignment="1">
      <alignment horizont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7" fillId="3" borderId="0" xfId="1" applyFont="1" applyFill="1" applyBorder="1" applyAlignment="1">
      <alignment horizontal="center"/>
    </xf>
    <xf numFmtId="0" fontId="15" fillId="0" borderId="0" xfId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31" fillId="5" borderId="0" xfId="1" applyFont="1" applyFill="1" applyBorder="1" applyAlignment="1">
      <alignment horizontal="center"/>
    </xf>
    <xf numFmtId="0" fontId="6" fillId="5" borderId="0" xfId="1" applyFont="1" applyFill="1" applyBorder="1" applyAlignment="1">
      <alignment horizontal="center"/>
    </xf>
    <xf numFmtId="0" fontId="13" fillId="0" borderId="0" xfId="1" applyFont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8" fillId="3" borderId="17" xfId="6" applyFont="1" applyFill="1" applyBorder="1" applyAlignment="1">
      <alignment horizontal="center"/>
    </xf>
    <xf numFmtId="0" fontId="7" fillId="0" borderId="0" xfId="6" applyFon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0" fillId="0" borderId="0" xfId="0" applyFont="1" applyFill="1" applyAlignment="1">
      <alignment horizontal="center" wrapText="1"/>
    </xf>
    <xf numFmtId="0" fontId="11" fillId="0" borderId="4" xfId="1" applyFont="1" applyFill="1" applyBorder="1" applyAlignment="1">
      <alignment horizontal="center" vertical="center" wrapText="1"/>
    </xf>
    <xf numFmtId="0" fontId="20" fillId="2" borderId="0" xfId="6" applyFont="1" applyFill="1" applyAlignment="1">
      <alignment horizontal="center"/>
    </xf>
    <xf numFmtId="0" fontId="7" fillId="3" borderId="0" xfId="6" applyFont="1" applyFill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6" applyFont="1" applyBorder="1" applyAlignment="1">
      <alignment horizontal="center"/>
    </xf>
    <xf numFmtId="0" fontId="20" fillId="0" borderId="1" xfId="0" applyFont="1" applyBorder="1" applyAlignment="1"/>
    <xf numFmtId="0" fontId="23" fillId="0" borderId="24" xfId="0" applyFont="1" applyBorder="1" applyAlignment="1">
      <alignment horizontal="center"/>
    </xf>
    <xf numFmtId="0" fontId="0" fillId="0" borderId="24" xfId="0" applyBorder="1" applyAlignment="1"/>
    <xf numFmtId="0" fontId="19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</cellXfs>
  <cellStyles count="7">
    <cellStyle name="Звичайний 2" xfId="3"/>
    <cellStyle name="Звичайний 2 2" xfId="1"/>
    <cellStyle name="Звичайний 2 2 2" xfId="4"/>
    <cellStyle name="Звичайний 2 2 2 2" xfId="6"/>
    <cellStyle name="Звичайний 3" xfId="2"/>
    <cellStyle name="Обычный" xfId="0" builtinId="0"/>
    <cellStyle name="Обычный 2" xfId="5"/>
  </cellStyles>
  <dxfs count="0"/>
  <tableStyles count="0" defaultTableStyle="TableStyleMedium2" defaultPivotStyle="PivotStyleLight16"/>
  <colors>
    <mruColors>
      <color rgb="FF99FFCC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M117"/>
  <sheetViews>
    <sheetView tabSelected="1" topLeftCell="A84" zoomScale="89" zoomScaleNormal="89" workbookViewId="0">
      <selection activeCell="I74" sqref="I74"/>
    </sheetView>
  </sheetViews>
  <sheetFormatPr defaultColWidth="9.140625" defaultRowHeight="18" x14ac:dyDescent="0.3"/>
  <cols>
    <col min="1" max="1" width="73.28515625" style="4" customWidth="1"/>
    <col min="2" max="2" width="8.42578125" style="4" customWidth="1"/>
    <col min="3" max="3" width="14.42578125" style="3" customWidth="1"/>
    <col min="4" max="4" width="12.7109375" style="3" customWidth="1"/>
    <col min="5" max="5" width="14.140625" style="3" customWidth="1"/>
    <col min="6" max="6" width="11.85546875" style="3" customWidth="1"/>
    <col min="7" max="7" width="14.28515625" style="2" customWidth="1"/>
    <col min="8" max="8" width="9.140625" style="2"/>
    <col min="9" max="9" width="12.7109375" style="2" customWidth="1"/>
    <col min="10" max="11" width="9.140625" style="2"/>
    <col min="12" max="16384" width="9.140625" style="1"/>
  </cols>
  <sheetData>
    <row r="1" spans="1:13" ht="18.75" customHeight="1" x14ac:dyDescent="0.3">
      <c r="A1" s="6"/>
      <c r="B1" s="248" t="s">
        <v>45</v>
      </c>
      <c r="C1" s="248"/>
      <c r="D1" s="248"/>
      <c r="E1" s="248"/>
      <c r="F1" s="248"/>
    </row>
    <row r="2" spans="1:13" ht="43.5" customHeight="1" x14ac:dyDescent="0.3">
      <c r="A2" s="6"/>
      <c r="B2" s="249" t="s">
        <v>117</v>
      </c>
      <c r="C2" s="249"/>
      <c r="D2" s="249"/>
      <c r="E2" s="249"/>
      <c r="F2" s="249"/>
    </row>
    <row r="3" spans="1:13" s="2" customFormat="1" ht="4.5" customHeight="1" x14ac:dyDescent="0.3">
      <c r="A3" s="18"/>
      <c r="B3" s="6"/>
      <c r="C3" s="5"/>
      <c r="D3" s="3"/>
      <c r="E3" s="17"/>
      <c r="F3" s="17"/>
    </row>
    <row r="4" spans="1:13" s="2" customFormat="1" ht="16.899999999999999" customHeight="1" x14ac:dyDescent="0.3">
      <c r="A4" s="252" t="s">
        <v>44</v>
      </c>
      <c r="B4" s="252"/>
      <c r="C4" s="252"/>
      <c r="D4" s="252"/>
      <c r="E4" s="252"/>
      <c r="F4" s="252"/>
    </row>
    <row r="5" spans="1:13" s="2" customFormat="1" ht="18.75" x14ac:dyDescent="0.3">
      <c r="A5" s="246" t="s">
        <v>246</v>
      </c>
      <c r="B5" s="246"/>
      <c r="C5" s="246"/>
      <c r="D5" s="246"/>
      <c r="E5" s="246"/>
      <c r="F5" s="246"/>
    </row>
    <row r="6" spans="1:13" s="2" customFormat="1" ht="13.15" customHeight="1" x14ac:dyDescent="0.3">
      <c r="A6" s="247" t="s">
        <v>43</v>
      </c>
      <c r="B6" s="247"/>
      <c r="C6" s="247"/>
      <c r="D6" s="247"/>
      <c r="E6" s="247"/>
      <c r="F6" s="247"/>
    </row>
    <row r="7" spans="1:13" s="2" customFormat="1" ht="14.25" customHeight="1" x14ac:dyDescent="0.3">
      <c r="A7" s="250" t="s">
        <v>248</v>
      </c>
      <c r="B7" s="251"/>
      <c r="C7" s="251"/>
      <c r="D7" s="251"/>
      <c r="E7" s="251"/>
      <c r="F7" s="251"/>
    </row>
    <row r="8" spans="1:13" s="2" customFormat="1" ht="15" customHeight="1" x14ac:dyDescent="0.3">
      <c r="A8" s="78" t="s">
        <v>112</v>
      </c>
      <c r="B8" s="16"/>
      <c r="C8" s="16"/>
      <c r="D8" s="16"/>
      <c r="E8" s="16"/>
      <c r="F8" s="15" t="s">
        <v>42</v>
      </c>
    </row>
    <row r="9" spans="1:13" s="2" customFormat="1" ht="18" customHeight="1" x14ac:dyDescent="0.3">
      <c r="A9" s="255" t="s">
        <v>48</v>
      </c>
      <c r="B9" s="255" t="s">
        <v>46</v>
      </c>
      <c r="C9" s="256" t="s">
        <v>97</v>
      </c>
      <c r="D9" s="256" t="s">
        <v>98</v>
      </c>
      <c r="E9" s="257" t="s">
        <v>99</v>
      </c>
      <c r="F9" s="253" t="s">
        <v>113</v>
      </c>
    </row>
    <row r="10" spans="1:13" s="2" customFormat="1" ht="27" customHeight="1" x14ac:dyDescent="0.3">
      <c r="A10" s="255"/>
      <c r="B10" s="255"/>
      <c r="C10" s="256"/>
      <c r="D10" s="256"/>
      <c r="E10" s="257"/>
      <c r="F10" s="254"/>
    </row>
    <row r="11" spans="1:13" s="2" customFormat="1" x14ac:dyDescent="0.3">
      <c r="A11" s="19" t="s">
        <v>41</v>
      </c>
      <c r="B11" s="19" t="s">
        <v>40</v>
      </c>
      <c r="C11" s="19">
        <v>3</v>
      </c>
      <c r="D11" s="19">
        <v>4</v>
      </c>
      <c r="E11" s="20">
        <v>5</v>
      </c>
      <c r="F11" s="14">
        <v>6</v>
      </c>
    </row>
    <row r="12" spans="1:13" s="2" customFormat="1" x14ac:dyDescent="0.3">
      <c r="A12" s="71" t="s">
        <v>39</v>
      </c>
      <c r="B12" s="84"/>
      <c r="C12" s="123"/>
      <c r="D12" s="123"/>
      <c r="E12" s="84"/>
      <c r="F12" s="85"/>
    </row>
    <row r="13" spans="1:13" s="2" customFormat="1" x14ac:dyDescent="0.3">
      <c r="A13" s="13" t="s">
        <v>38</v>
      </c>
      <c r="B13" s="12">
        <v>1100</v>
      </c>
      <c r="C13" s="193">
        <f>C14+C17+C21</f>
        <v>93542.282999999996</v>
      </c>
      <c r="D13" s="193">
        <f>D14+D17+D21</f>
        <v>93414.732000000004</v>
      </c>
      <c r="E13" s="194">
        <f>D13-C13</f>
        <v>-127.5509999999922</v>
      </c>
      <c r="F13" s="195">
        <f>D13/C13*100</f>
        <v>99.863643481953517</v>
      </c>
    </row>
    <row r="14" spans="1:13" s="2" customFormat="1" x14ac:dyDescent="0.3">
      <c r="A14" s="21" t="s">
        <v>37</v>
      </c>
      <c r="B14" s="22" t="s">
        <v>36</v>
      </c>
      <c r="C14" s="196">
        <f>C15+C16</f>
        <v>64146.426999999996</v>
      </c>
      <c r="D14" s="196">
        <f>D15+D16</f>
        <v>64146.425999999999</v>
      </c>
      <c r="E14" s="194">
        <f t="shared" ref="E14:E77" si="0">D14-C14</f>
        <v>-9.9999999656574801E-4</v>
      </c>
      <c r="F14" s="195">
        <f t="shared" ref="F14:F77" si="1">D14/C14*100</f>
        <v>99.999998441066722</v>
      </c>
    </row>
    <row r="15" spans="1:13" s="2" customFormat="1" x14ac:dyDescent="0.3">
      <c r="A15" s="9" t="s">
        <v>35</v>
      </c>
      <c r="B15" s="8" t="s">
        <v>34</v>
      </c>
      <c r="C15" s="186">
        <v>64124.728999999999</v>
      </c>
      <c r="D15" s="186">
        <v>64124.728999999999</v>
      </c>
      <c r="E15" s="194">
        <f t="shared" si="0"/>
        <v>0</v>
      </c>
      <c r="F15" s="195">
        <f t="shared" si="1"/>
        <v>100</v>
      </c>
    </row>
    <row r="16" spans="1:13" s="3" customFormat="1" ht="31.5" x14ac:dyDescent="0.3">
      <c r="A16" s="23" t="s">
        <v>49</v>
      </c>
      <c r="B16" s="8" t="s">
        <v>33</v>
      </c>
      <c r="C16" s="197">
        <v>21.698</v>
      </c>
      <c r="D16" s="197">
        <v>21.696999999999999</v>
      </c>
      <c r="E16" s="194">
        <f t="shared" si="0"/>
        <v>-1.0000000000012221E-3</v>
      </c>
      <c r="F16" s="195">
        <f t="shared" si="1"/>
        <v>99.995391280302329</v>
      </c>
      <c r="G16" s="2"/>
      <c r="H16" s="2"/>
      <c r="I16" s="2"/>
      <c r="J16" s="2"/>
      <c r="K16" s="2"/>
      <c r="L16" s="192"/>
      <c r="M16" s="192"/>
    </row>
    <row r="17" spans="1:13" s="3" customFormat="1" x14ac:dyDescent="0.3">
      <c r="A17" s="11" t="s">
        <v>50</v>
      </c>
      <c r="B17" s="10" t="s">
        <v>32</v>
      </c>
      <c r="C17" s="198">
        <f>C18+C19+C20</f>
        <v>26055.99</v>
      </c>
      <c r="D17" s="198">
        <f>D18+D19+D20</f>
        <v>25899.057999999997</v>
      </c>
      <c r="E17" s="194">
        <f t="shared" si="0"/>
        <v>-156.93200000000434</v>
      </c>
      <c r="F17" s="195">
        <f t="shared" si="1"/>
        <v>99.397712387823276</v>
      </c>
      <c r="G17" s="2"/>
      <c r="H17" s="2"/>
      <c r="I17" s="2"/>
      <c r="J17" s="2"/>
      <c r="K17" s="2"/>
      <c r="L17" s="192"/>
      <c r="M17" s="192"/>
    </row>
    <row r="18" spans="1:13" s="3" customFormat="1" x14ac:dyDescent="0.3">
      <c r="A18" s="24" t="s">
        <v>100</v>
      </c>
      <c r="B18" s="25" t="s">
        <v>31</v>
      </c>
      <c r="C18" s="187">
        <f>'Таблиця 1 рядок 1121-МБ+БОА'!B27</f>
        <v>22122.832000000002</v>
      </c>
      <c r="D18" s="187">
        <f>'Таблиця 1 рядок 1121-МБ+БОА'!C27</f>
        <v>22000.561999999998</v>
      </c>
      <c r="E18" s="194">
        <f t="shared" si="0"/>
        <v>-122.27000000000407</v>
      </c>
      <c r="F18" s="195">
        <f t="shared" si="1"/>
        <v>99.447313074564761</v>
      </c>
      <c r="G18" s="2"/>
      <c r="H18" s="2"/>
      <c r="I18" s="2"/>
      <c r="J18" s="2"/>
      <c r="K18" s="2"/>
      <c r="L18" s="192"/>
      <c r="M18" s="192"/>
    </row>
    <row r="19" spans="1:13" s="3" customFormat="1" x14ac:dyDescent="0.3">
      <c r="A19" s="23" t="s">
        <v>51</v>
      </c>
      <c r="B19" s="25" t="s">
        <v>30</v>
      </c>
      <c r="C19" s="234">
        <v>2061.877</v>
      </c>
      <c r="D19" s="197">
        <v>2022.5450000000001</v>
      </c>
      <c r="E19" s="194">
        <f t="shared" si="0"/>
        <v>-39.33199999999988</v>
      </c>
      <c r="F19" s="195">
        <f t="shared" si="1"/>
        <v>98.092417733938547</v>
      </c>
      <c r="G19" s="2"/>
      <c r="H19" s="2"/>
      <c r="I19" s="2"/>
      <c r="J19" s="2"/>
      <c r="K19" s="2"/>
      <c r="L19" s="192"/>
      <c r="M19" s="192"/>
    </row>
    <row r="20" spans="1:13" s="3" customFormat="1" x14ac:dyDescent="0.3">
      <c r="A20" s="26" t="s">
        <v>101</v>
      </c>
      <c r="B20" s="27">
        <v>1123</v>
      </c>
      <c r="C20" s="188">
        <f>'Таблиця 2 рядок 1123 Гранд+к+%'!B12</f>
        <v>1871.2809999999999</v>
      </c>
      <c r="D20" s="188">
        <f>'Таблиця 2 рядок 1123 Гранд+к+%'!C12</f>
        <v>1875.951</v>
      </c>
      <c r="E20" s="194">
        <f t="shared" si="0"/>
        <v>4.6700000000000728</v>
      </c>
      <c r="F20" s="195">
        <f t="shared" si="1"/>
        <v>100.24956166390831</v>
      </c>
      <c r="G20" s="2"/>
      <c r="H20" s="2"/>
      <c r="I20" s="2"/>
      <c r="J20" s="2"/>
      <c r="K20" s="2"/>
      <c r="L20" s="192"/>
      <c r="M20" s="192"/>
    </row>
    <row r="21" spans="1:13" s="3" customFormat="1" x14ac:dyDescent="0.3">
      <c r="A21" s="29" t="s">
        <v>52</v>
      </c>
      <c r="B21" s="30">
        <v>1130</v>
      </c>
      <c r="C21" s="199">
        <f>C22+C23+C24</f>
        <v>3339.866</v>
      </c>
      <c r="D21" s="199">
        <f>D22+D23+D24</f>
        <v>3369.248</v>
      </c>
      <c r="E21" s="194">
        <f t="shared" si="0"/>
        <v>29.382000000000062</v>
      </c>
      <c r="F21" s="195">
        <f t="shared" si="1"/>
        <v>100.87973589359574</v>
      </c>
      <c r="G21" s="2"/>
      <c r="H21" s="2"/>
      <c r="I21" s="2"/>
      <c r="J21" s="2"/>
      <c r="K21" s="2"/>
      <c r="L21" s="192"/>
      <c r="M21" s="192"/>
    </row>
    <row r="22" spans="1:13" ht="31.5" x14ac:dyDescent="0.3">
      <c r="A22" s="23" t="s">
        <v>53</v>
      </c>
      <c r="B22" s="31">
        <v>1131</v>
      </c>
      <c r="C22" s="197">
        <v>61.935000000000002</v>
      </c>
      <c r="D22" s="197">
        <v>123.524</v>
      </c>
      <c r="E22" s="194">
        <f t="shared" si="0"/>
        <v>61.588999999999999</v>
      </c>
      <c r="F22" s="195">
        <f t="shared" si="1"/>
        <v>199.44134980221199</v>
      </c>
      <c r="L22" s="2"/>
      <c r="M22" s="2"/>
    </row>
    <row r="23" spans="1:13" ht="31.5" x14ac:dyDescent="0.3">
      <c r="A23" s="23" t="s">
        <v>54</v>
      </c>
      <c r="B23" s="31">
        <v>1132</v>
      </c>
      <c r="C23" s="197">
        <v>2707.5970000000002</v>
      </c>
      <c r="D23" s="197">
        <v>2685.7910000000002</v>
      </c>
      <c r="E23" s="194">
        <f t="shared" si="0"/>
        <v>-21.80600000000004</v>
      </c>
      <c r="F23" s="195">
        <f t="shared" si="1"/>
        <v>99.194636424844603</v>
      </c>
      <c r="L23" s="2"/>
      <c r="M23" s="2"/>
    </row>
    <row r="24" spans="1:13" x14ac:dyDescent="0.3">
      <c r="A24" s="26" t="s">
        <v>102</v>
      </c>
      <c r="B24" s="31">
        <v>1133</v>
      </c>
      <c r="C24" s="188">
        <f>'Таблиця 3 рядок 1133-%, бр,виб'!B21</f>
        <v>570.33400000000006</v>
      </c>
      <c r="D24" s="188">
        <f>'Таблиця 3 рядок 1133-%, бр,виб'!C21</f>
        <v>559.93299999999999</v>
      </c>
      <c r="E24" s="194">
        <f t="shared" si="0"/>
        <v>-10.401000000000067</v>
      </c>
      <c r="F24" s="195">
        <f t="shared" si="1"/>
        <v>98.176331763492968</v>
      </c>
      <c r="L24" s="2"/>
      <c r="M24" s="2"/>
    </row>
    <row r="25" spans="1:13" x14ac:dyDescent="0.3">
      <c r="A25" s="32" t="s">
        <v>55</v>
      </c>
      <c r="B25" s="30">
        <v>1200</v>
      </c>
      <c r="C25" s="199">
        <f>C26+C43+C44</f>
        <v>99423.358999999997</v>
      </c>
      <c r="D25" s="199">
        <f>D26+D43+D44</f>
        <v>98626.735000000001</v>
      </c>
      <c r="E25" s="194">
        <f t="shared" si="0"/>
        <v>-796.62399999999616</v>
      </c>
      <c r="F25" s="195">
        <f t="shared" si="1"/>
        <v>99.198755696837807</v>
      </c>
      <c r="L25" s="2"/>
      <c r="M25" s="2"/>
    </row>
    <row r="26" spans="1:13" ht="25.5" customHeight="1" x14ac:dyDescent="0.3">
      <c r="A26" s="32" t="s">
        <v>103</v>
      </c>
      <c r="B26" s="30">
        <v>1210</v>
      </c>
      <c r="C26" s="199">
        <f>C27+C28+C29+C30+C42</f>
        <v>96068.14</v>
      </c>
      <c r="D26" s="199">
        <f>D27+D28+D29+D30+D42</f>
        <v>95344.282999999996</v>
      </c>
      <c r="E26" s="194">
        <f t="shared" si="0"/>
        <v>-723.85700000000361</v>
      </c>
      <c r="F26" s="195">
        <f t="shared" si="1"/>
        <v>99.246517107544705</v>
      </c>
    </row>
    <row r="27" spans="1:13" x14ac:dyDescent="0.3">
      <c r="A27" s="26" t="s">
        <v>29</v>
      </c>
      <c r="B27" s="27">
        <v>1211</v>
      </c>
      <c r="C27" s="188">
        <f>'Таблиця 4 рядок 1210 Опер вит'!K10</f>
        <v>53926.936000000002</v>
      </c>
      <c r="D27" s="188">
        <f>'Таблиця 4 рядок 1210 Опер вит'!L10</f>
        <v>53389.88</v>
      </c>
      <c r="E27" s="194">
        <f t="shared" si="0"/>
        <v>-537.05600000000413</v>
      </c>
      <c r="F27" s="195">
        <f t="shared" si="1"/>
        <v>99.004104368176954</v>
      </c>
    </row>
    <row r="28" spans="1:13" x14ac:dyDescent="0.3">
      <c r="A28" s="33" t="s">
        <v>28</v>
      </c>
      <c r="B28" s="27">
        <v>1212</v>
      </c>
      <c r="C28" s="188">
        <f>'Таблиця 4 рядок 1210 Опер вит'!K11</f>
        <v>11773.722</v>
      </c>
      <c r="D28" s="188">
        <f>'Таблиця 4 рядок 1210 Опер вит'!L11</f>
        <v>11648.07</v>
      </c>
      <c r="E28" s="194">
        <f t="shared" si="0"/>
        <v>-125.65200000000004</v>
      </c>
      <c r="F28" s="195">
        <f t="shared" si="1"/>
        <v>98.932775888542295</v>
      </c>
    </row>
    <row r="29" spans="1:13" x14ac:dyDescent="0.3">
      <c r="A29" s="23" t="s">
        <v>56</v>
      </c>
      <c r="B29" s="27">
        <v>1213</v>
      </c>
      <c r="C29" s="188">
        <f>'Таблиця 4 рядок 1210 Опер вит'!K12</f>
        <v>35.539000000000001</v>
      </c>
      <c r="D29" s="188">
        <f>'Таблиця 4 рядок 1210 Опер вит'!L12</f>
        <v>35.539000000000001</v>
      </c>
      <c r="E29" s="194">
        <f t="shared" si="0"/>
        <v>0</v>
      </c>
      <c r="F29" s="195">
        <f t="shared" si="1"/>
        <v>100</v>
      </c>
    </row>
    <row r="30" spans="1:13" x14ac:dyDescent="0.3">
      <c r="A30" s="23" t="s">
        <v>57</v>
      </c>
      <c r="B30" s="27">
        <v>1214</v>
      </c>
      <c r="C30" s="200">
        <f>C31+C32+C33+C34+C35+C36+C37+C38+C39+C40+C41</f>
        <v>17562.709000000003</v>
      </c>
      <c r="D30" s="200">
        <f>D31+D32+D33+D34+D35+D36+D37+D38+D39+D40+D41</f>
        <v>17310.327999999998</v>
      </c>
      <c r="E30" s="194">
        <f t="shared" si="0"/>
        <v>-252.38100000000486</v>
      </c>
      <c r="F30" s="195">
        <f t="shared" si="1"/>
        <v>98.562972261283804</v>
      </c>
    </row>
    <row r="31" spans="1:13" x14ac:dyDescent="0.3">
      <c r="A31" s="34" t="s">
        <v>58</v>
      </c>
      <c r="B31" s="27" t="s">
        <v>59</v>
      </c>
      <c r="C31" s="185">
        <f>'Таблиця 4 рядок 1210 Опер вит'!K14</f>
        <v>9055</v>
      </c>
      <c r="D31" s="185">
        <f>'Таблиця 4 рядок 1210 Опер вит'!L14</f>
        <v>8994.1219999999994</v>
      </c>
      <c r="E31" s="194">
        <f t="shared" si="0"/>
        <v>-60.878000000000611</v>
      </c>
      <c r="F31" s="195">
        <f t="shared" si="1"/>
        <v>99.327686361126439</v>
      </c>
    </row>
    <row r="32" spans="1:13" x14ac:dyDescent="0.3">
      <c r="A32" s="72" t="s">
        <v>60</v>
      </c>
      <c r="B32" s="27" t="s">
        <v>61</v>
      </c>
      <c r="C32" s="185">
        <f>'Таблиця 4 рядок 1210 Опер вит'!K15</f>
        <v>269</v>
      </c>
      <c r="D32" s="185">
        <f>'Таблиця 4 рядок 1210 Опер вит'!L15</f>
        <v>216.334</v>
      </c>
      <c r="E32" s="194">
        <f t="shared" si="0"/>
        <v>-52.665999999999997</v>
      </c>
      <c r="F32" s="195">
        <f t="shared" si="1"/>
        <v>80.421561338289962</v>
      </c>
    </row>
    <row r="33" spans="1:7" x14ac:dyDescent="0.3">
      <c r="A33" s="35" t="s">
        <v>62</v>
      </c>
      <c r="B33" s="27" t="s">
        <v>63</v>
      </c>
      <c r="C33" s="185">
        <f>'Таблиця 4 рядок 1210 Опер вит'!K16</f>
        <v>152</v>
      </c>
      <c r="D33" s="185">
        <f>'Таблиця 4 рядок 1210 Опер вит'!L16</f>
        <v>146.535</v>
      </c>
      <c r="E33" s="194">
        <f t="shared" si="0"/>
        <v>-5.4650000000000034</v>
      </c>
      <c r="F33" s="195">
        <f t="shared" si="1"/>
        <v>96.40460526315789</v>
      </c>
    </row>
    <row r="34" spans="1:7" x14ac:dyDescent="0.3">
      <c r="A34" s="35" t="s">
        <v>64</v>
      </c>
      <c r="B34" s="27" t="s">
        <v>65</v>
      </c>
      <c r="C34" s="185">
        <f>'Таблиця 4 рядок 1210 Опер вит'!K17</f>
        <v>434.065</v>
      </c>
      <c r="D34" s="185">
        <f>'Таблиця 4 рядок 1210 Опер вит'!L17</f>
        <v>420.298</v>
      </c>
      <c r="E34" s="194">
        <f t="shared" si="0"/>
        <v>-13.766999999999996</v>
      </c>
      <c r="F34" s="195">
        <f t="shared" si="1"/>
        <v>96.828355200258031</v>
      </c>
    </row>
    <row r="35" spans="1:7" x14ac:dyDescent="0.3">
      <c r="A35" s="36" t="s">
        <v>66</v>
      </c>
      <c r="B35" s="27" t="s">
        <v>67</v>
      </c>
      <c r="C35" s="185">
        <f>'Таблиця 4 рядок 1210 Опер вит'!K18</f>
        <v>360.5</v>
      </c>
      <c r="D35" s="185">
        <f>'Таблиця 4 рядок 1210 Опер вит'!L18</f>
        <v>358.31099999999998</v>
      </c>
      <c r="E35" s="194">
        <f t="shared" si="0"/>
        <v>-2.1890000000000214</v>
      </c>
      <c r="F35" s="195">
        <f t="shared" si="1"/>
        <v>99.392787794729529</v>
      </c>
    </row>
    <row r="36" spans="1:7" x14ac:dyDescent="0.3">
      <c r="A36" s="36" t="s">
        <v>68</v>
      </c>
      <c r="B36" s="27" t="s">
        <v>69</v>
      </c>
      <c r="C36" s="185">
        <f>'Таблиця 4 рядок 1210 Опер вит'!K19</f>
        <v>1254.0609999999999</v>
      </c>
      <c r="D36" s="185">
        <f>'Таблиця 4 рядок 1210 Опер вит'!L19</f>
        <v>1176.3389999999999</v>
      </c>
      <c r="E36" s="194">
        <f t="shared" si="0"/>
        <v>-77.72199999999998</v>
      </c>
      <c r="F36" s="195">
        <f t="shared" si="1"/>
        <v>93.802374844604856</v>
      </c>
    </row>
    <row r="37" spans="1:7" x14ac:dyDescent="0.3">
      <c r="A37" s="37" t="s">
        <v>70</v>
      </c>
      <c r="B37" s="27" t="s">
        <v>71</v>
      </c>
      <c r="C37" s="185">
        <f>'Таблиця 4 рядок 1210 Опер вит'!K20</f>
        <v>3795.0030000000002</v>
      </c>
      <c r="D37" s="185">
        <f>'Таблиця 4 рядок 1210 Опер вит'!L20</f>
        <v>3794.8199999999997</v>
      </c>
      <c r="E37" s="194">
        <f t="shared" si="0"/>
        <v>-0.18300000000044747</v>
      </c>
      <c r="F37" s="195">
        <f t="shared" si="1"/>
        <v>99.995177869424595</v>
      </c>
    </row>
    <row r="38" spans="1:7" x14ac:dyDescent="0.3">
      <c r="A38" s="36" t="s">
        <v>72</v>
      </c>
      <c r="B38" s="27" t="s">
        <v>73</v>
      </c>
      <c r="C38" s="185">
        <f>'Таблиця 4 рядок 1210 Опер вит'!K21</f>
        <v>0</v>
      </c>
      <c r="D38" s="185">
        <f>'Таблиця 4 рядок 1210 Опер вит'!L21</f>
        <v>0</v>
      </c>
      <c r="E38" s="194">
        <f t="shared" si="0"/>
        <v>0</v>
      </c>
      <c r="F38" s="195" t="e">
        <f t="shared" si="1"/>
        <v>#DIV/0!</v>
      </c>
    </row>
    <row r="39" spans="1:7" x14ac:dyDescent="0.3">
      <c r="A39" s="36" t="s">
        <v>74</v>
      </c>
      <c r="B39" s="27" t="s">
        <v>75</v>
      </c>
      <c r="C39" s="185">
        <f>'Таблиця 4 рядок 1210 Опер вит'!K22</f>
        <v>117</v>
      </c>
      <c r="D39" s="185">
        <f>'Таблиця 4 рядок 1210 Опер вит'!L22</f>
        <v>105.22800000000001</v>
      </c>
      <c r="E39" s="194">
        <f t="shared" si="0"/>
        <v>-11.771999999999991</v>
      </c>
      <c r="F39" s="195">
        <f t="shared" si="1"/>
        <v>89.938461538461539</v>
      </c>
      <c r="G39" s="163"/>
    </row>
    <row r="40" spans="1:7" x14ac:dyDescent="0.3">
      <c r="A40" s="38" t="s">
        <v>76</v>
      </c>
      <c r="B40" s="27" t="s">
        <v>77</v>
      </c>
      <c r="C40" s="185">
        <f>'Таблиця 4 рядок 1210 Опер вит'!K23</f>
        <v>2126.08</v>
      </c>
      <c r="D40" s="185">
        <f>'Таблиця 4 рядок 1210 Опер вит'!L23</f>
        <v>2098.3409999999999</v>
      </c>
      <c r="E40" s="194">
        <f t="shared" si="0"/>
        <v>-27.739000000000033</v>
      </c>
      <c r="F40" s="195">
        <f t="shared" si="1"/>
        <v>98.695298389524382</v>
      </c>
    </row>
    <row r="41" spans="1:7" x14ac:dyDescent="0.3">
      <c r="A41" s="35" t="s">
        <v>78</v>
      </c>
      <c r="B41" s="27" t="s">
        <v>79</v>
      </c>
      <c r="C41" s="185">
        <f>'Таблиця 4 рядок 1210 Опер вит'!K24</f>
        <v>0</v>
      </c>
      <c r="D41" s="185">
        <f>'Таблиця 4 рядок 1210 Опер вит'!L24</f>
        <v>0</v>
      </c>
      <c r="E41" s="194">
        <f t="shared" si="0"/>
        <v>0</v>
      </c>
      <c r="F41" s="195" t="e">
        <f t="shared" si="1"/>
        <v>#DIV/0!</v>
      </c>
    </row>
    <row r="42" spans="1:7" x14ac:dyDescent="0.3">
      <c r="A42" s="39" t="s">
        <v>104</v>
      </c>
      <c r="B42" s="27">
        <v>1215</v>
      </c>
      <c r="C42" s="186">
        <f>'Таблиця 5 рядок 1215 Інші ОВ'!B22</f>
        <v>12769.234000000002</v>
      </c>
      <c r="D42" s="186">
        <f>'Таблиця 5 рядок 1215 Інші ОВ'!C22</f>
        <v>12960.466</v>
      </c>
      <c r="E42" s="194">
        <f t="shared" si="0"/>
        <v>191.23199999999815</v>
      </c>
      <c r="F42" s="195">
        <f t="shared" si="1"/>
        <v>101.49759962108924</v>
      </c>
    </row>
    <row r="43" spans="1:7" x14ac:dyDescent="0.3">
      <c r="A43" s="40" t="s">
        <v>27</v>
      </c>
      <c r="B43" s="41">
        <v>1220</v>
      </c>
      <c r="C43" s="235">
        <v>3303.8829999999998</v>
      </c>
      <c r="D43" s="235">
        <v>3282.4520000000002</v>
      </c>
      <c r="E43" s="215">
        <f t="shared" si="0"/>
        <v>-21.430999999999585</v>
      </c>
      <c r="F43" s="216">
        <f t="shared" si="1"/>
        <v>99.351339015334389</v>
      </c>
    </row>
    <row r="44" spans="1:7" x14ac:dyDescent="0.3">
      <c r="A44" s="40" t="s">
        <v>80</v>
      </c>
      <c r="B44" s="56">
        <v>1230</v>
      </c>
      <c r="C44" s="199">
        <v>51.335999999999999</v>
      </c>
      <c r="D44" s="199">
        <v>0</v>
      </c>
      <c r="E44" s="215">
        <f t="shared" si="0"/>
        <v>-51.335999999999999</v>
      </c>
      <c r="F44" s="216">
        <f t="shared" si="1"/>
        <v>0</v>
      </c>
    </row>
    <row r="45" spans="1:7" x14ac:dyDescent="0.3">
      <c r="A45" s="59" t="s">
        <v>26</v>
      </c>
      <c r="B45" s="60">
        <v>1300</v>
      </c>
      <c r="C45" s="201">
        <f>C13-C25</f>
        <v>-5881.0760000000009</v>
      </c>
      <c r="D45" s="201">
        <f>D13-D25</f>
        <v>-5212.002999999997</v>
      </c>
      <c r="E45" s="215">
        <f t="shared" si="0"/>
        <v>669.07300000000396</v>
      </c>
      <c r="F45" s="216">
        <f t="shared" si="1"/>
        <v>88.623289343650654</v>
      </c>
    </row>
    <row r="46" spans="1:7" x14ac:dyDescent="0.3">
      <c r="A46" s="73" t="s">
        <v>25</v>
      </c>
      <c r="B46" s="62"/>
      <c r="C46" s="202"/>
      <c r="D46" s="202"/>
      <c r="E46" s="194"/>
      <c r="F46" s="195"/>
    </row>
    <row r="47" spans="1:7" ht="31.5" x14ac:dyDescent="0.3">
      <c r="A47" s="61" t="s">
        <v>24</v>
      </c>
      <c r="B47" s="47">
        <v>2010</v>
      </c>
      <c r="C47" s="196">
        <v>0</v>
      </c>
      <c r="D47" s="196">
        <v>0</v>
      </c>
      <c r="E47" s="194">
        <f t="shared" si="0"/>
        <v>0</v>
      </c>
      <c r="F47" s="195" t="e">
        <f t="shared" si="1"/>
        <v>#DIV/0!</v>
      </c>
    </row>
    <row r="48" spans="1:7" x14ac:dyDescent="0.3">
      <c r="A48" s="42" t="s">
        <v>23</v>
      </c>
      <c r="B48" s="43">
        <v>2020</v>
      </c>
      <c r="C48" s="186">
        <v>0</v>
      </c>
      <c r="D48" s="186">
        <v>0</v>
      </c>
      <c r="E48" s="194">
        <f t="shared" si="0"/>
        <v>0</v>
      </c>
      <c r="F48" s="195" t="e">
        <f t="shared" si="1"/>
        <v>#DIV/0!</v>
      </c>
    </row>
    <row r="49" spans="1:6" x14ac:dyDescent="0.3">
      <c r="A49" s="42" t="s">
        <v>22</v>
      </c>
      <c r="B49" s="43">
        <v>2030</v>
      </c>
      <c r="C49" s="186">
        <v>0</v>
      </c>
      <c r="D49" s="186">
        <v>0</v>
      </c>
      <c r="E49" s="194">
        <f t="shared" si="0"/>
        <v>0</v>
      </c>
      <c r="F49" s="195" t="e">
        <f t="shared" si="1"/>
        <v>#DIV/0!</v>
      </c>
    </row>
    <row r="50" spans="1:6" x14ac:dyDescent="0.3">
      <c r="A50" s="44" t="s">
        <v>81</v>
      </c>
      <c r="B50" s="45">
        <v>2040</v>
      </c>
      <c r="C50" s="186">
        <v>0</v>
      </c>
      <c r="D50" s="186">
        <v>0</v>
      </c>
      <c r="E50" s="194">
        <f t="shared" si="0"/>
        <v>0</v>
      </c>
      <c r="F50" s="195" t="e">
        <f t="shared" si="1"/>
        <v>#DIV/0!</v>
      </c>
    </row>
    <row r="51" spans="1:6" ht="31.5" x14ac:dyDescent="0.3">
      <c r="A51" s="63" t="s">
        <v>21</v>
      </c>
      <c r="B51" s="64">
        <v>2050</v>
      </c>
      <c r="C51" s="203">
        <v>0</v>
      </c>
      <c r="D51" s="203">
        <v>0</v>
      </c>
      <c r="E51" s="194">
        <f t="shared" si="0"/>
        <v>0</v>
      </c>
      <c r="F51" s="195" t="e">
        <f t="shared" si="1"/>
        <v>#DIV/0!</v>
      </c>
    </row>
    <row r="52" spans="1:6" x14ac:dyDescent="0.3">
      <c r="A52" s="57" t="s">
        <v>20</v>
      </c>
      <c r="B52" s="69"/>
      <c r="C52" s="204"/>
      <c r="D52" s="204"/>
      <c r="E52" s="194"/>
      <c r="F52" s="195"/>
    </row>
    <row r="53" spans="1:6" x14ac:dyDescent="0.3">
      <c r="A53" s="65" t="s">
        <v>19</v>
      </c>
      <c r="B53" s="52">
        <v>3000</v>
      </c>
      <c r="C53" s="205">
        <f>C54+C55+C56+C57+C58+C59</f>
        <v>22626.52</v>
      </c>
      <c r="D53" s="205">
        <f>D54+D55+D56+D57+D58+D59</f>
        <v>22380.254999999997</v>
      </c>
      <c r="E53" s="194">
        <f t="shared" si="0"/>
        <v>-246.26500000000306</v>
      </c>
      <c r="F53" s="195">
        <f t="shared" si="1"/>
        <v>98.91160903223296</v>
      </c>
    </row>
    <row r="54" spans="1:6" x14ac:dyDescent="0.3">
      <c r="A54" s="46" t="s">
        <v>18</v>
      </c>
      <c r="B54" s="47">
        <v>3010</v>
      </c>
      <c r="C54" s="185">
        <v>329.79500000000002</v>
      </c>
      <c r="D54" s="185">
        <v>329.755</v>
      </c>
      <c r="E54" s="194">
        <f t="shared" si="0"/>
        <v>-4.0000000000020464E-2</v>
      </c>
      <c r="F54" s="195">
        <f t="shared" si="1"/>
        <v>99.987871253354356</v>
      </c>
    </row>
    <row r="55" spans="1:6" x14ac:dyDescent="0.3">
      <c r="A55" s="48" t="s">
        <v>17</v>
      </c>
      <c r="B55" s="43">
        <v>3020</v>
      </c>
      <c r="C55" s="186">
        <v>809</v>
      </c>
      <c r="D55" s="186">
        <v>800.899</v>
      </c>
      <c r="E55" s="194">
        <f t="shared" si="0"/>
        <v>-8.1009999999999991</v>
      </c>
      <c r="F55" s="195">
        <f t="shared" si="1"/>
        <v>98.998640296662543</v>
      </c>
    </row>
    <row r="56" spans="1:6" x14ac:dyDescent="0.3">
      <c r="A56" s="48" t="s">
        <v>16</v>
      </c>
      <c r="B56" s="43">
        <v>3030</v>
      </c>
      <c r="C56" s="186">
        <v>7.0030000000000001</v>
      </c>
      <c r="D56" s="186">
        <v>7.0030000000000001</v>
      </c>
      <c r="E56" s="194">
        <f t="shared" si="0"/>
        <v>0</v>
      </c>
      <c r="F56" s="195">
        <f t="shared" si="1"/>
        <v>100</v>
      </c>
    </row>
    <row r="57" spans="1:6" x14ac:dyDescent="0.3">
      <c r="A57" s="48" t="s">
        <v>15</v>
      </c>
      <c r="B57" s="43">
        <v>3040</v>
      </c>
      <c r="C57" s="186">
        <v>9707</v>
      </c>
      <c r="D57" s="186">
        <v>9594.5280000000002</v>
      </c>
      <c r="E57" s="194">
        <f t="shared" si="0"/>
        <v>-112.47199999999975</v>
      </c>
      <c r="F57" s="195">
        <f t="shared" si="1"/>
        <v>98.841330998248694</v>
      </c>
    </row>
    <row r="58" spans="1:6" ht="21" customHeight="1" x14ac:dyDescent="0.3">
      <c r="A58" s="42" t="s">
        <v>14</v>
      </c>
      <c r="B58" s="43">
        <v>3050</v>
      </c>
      <c r="C58" s="186">
        <v>11773.722</v>
      </c>
      <c r="D58" s="186">
        <v>11648.07</v>
      </c>
      <c r="E58" s="194">
        <f t="shared" si="0"/>
        <v>-125.65200000000004</v>
      </c>
      <c r="F58" s="195">
        <f t="shared" si="1"/>
        <v>98.932775888542295</v>
      </c>
    </row>
    <row r="59" spans="1:6" x14ac:dyDescent="0.3">
      <c r="A59" s="49" t="s">
        <v>105</v>
      </c>
      <c r="B59" s="45">
        <v>3060</v>
      </c>
      <c r="C59" s="187">
        <f>'Таблиця 6 рядок 3060'!B21</f>
        <v>0</v>
      </c>
      <c r="D59" s="187">
        <f>'Таблиця 6 рядок 3060'!C21</f>
        <v>0</v>
      </c>
      <c r="E59" s="194">
        <f t="shared" si="0"/>
        <v>0</v>
      </c>
      <c r="F59" s="195" t="e">
        <f t="shared" si="1"/>
        <v>#DIV/0!</v>
      </c>
    </row>
    <row r="60" spans="1:6" x14ac:dyDescent="0.3">
      <c r="A60" s="57" t="s">
        <v>13</v>
      </c>
      <c r="B60" s="70"/>
      <c r="C60" s="206"/>
      <c r="D60" s="206"/>
      <c r="E60" s="194"/>
      <c r="F60" s="195"/>
    </row>
    <row r="61" spans="1:6" x14ac:dyDescent="0.3">
      <c r="A61" s="66" t="s">
        <v>12</v>
      </c>
      <c r="B61" s="51">
        <v>4010</v>
      </c>
      <c r="C61" s="207">
        <v>8623.7180000000008</v>
      </c>
      <c r="D61" s="207">
        <v>8623.7180000000008</v>
      </c>
      <c r="E61" s="194">
        <f t="shared" si="0"/>
        <v>0</v>
      </c>
      <c r="F61" s="195">
        <f t="shared" si="1"/>
        <v>100</v>
      </c>
    </row>
    <row r="62" spans="1:6" x14ac:dyDescent="0.3">
      <c r="A62" s="50" t="s">
        <v>82</v>
      </c>
      <c r="B62" s="27">
        <v>4020</v>
      </c>
      <c r="C62" s="188">
        <v>78837.953999999998</v>
      </c>
      <c r="D62" s="188">
        <v>83321.898000000001</v>
      </c>
      <c r="E62" s="194">
        <f t="shared" si="0"/>
        <v>4483.9440000000031</v>
      </c>
      <c r="F62" s="195">
        <f t="shared" si="1"/>
        <v>105.68754485942139</v>
      </c>
    </row>
    <row r="63" spans="1:6" x14ac:dyDescent="0.3">
      <c r="A63" s="50" t="s">
        <v>83</v>
      </c>
      <c r="B63" s="27">
        <v>4030</v>
      </c>
      <c r="C63" s="188">
        <v>84461.672000000006</v>
      </c>
      <c r="D63" s="188">
        <v>89062.577999999994</v>
      </c>
      <c r="E63" s="194">
        <f t="shared" si="0"/>
        <v>4600.9059999999881</v>
      </c>
      <c r="F63" s="195">
        <f t="shared" si="1"/>
        <v>105.44733000312851</v>
      </c>
    </row>
    <row r="64" spans="1:6" x14ac:dyDescent="0.3">
      <c r="A64" s="67" t="s">
        <v>11</v>
      </c>
      <c r="B64" s="64">
        <v>4040</v>
      </c>
      <c r="C64" s="236">
        <f>C61+C62-C63</f>
        <v>2999.9999999999854</v>
      </c>
      <c r="D64" s="236">
        <f>D61+D62-D63</f>
        <v>2883.038000000015</v>
      </c>
      <c r="E64" s="194">
        <f t="shared" si="0"/>
        <v>-116.96199999997043</v>
      </c>
      <c r="F64" s="195">
        <f t="shared" si="1"/>
        <v>96.101266666667627</v>
      </c>
    </row>
    <row r="65" spans="1:6" ht="33.75" customHeight="1" x14ac:dyDescent="0.3">
      <c r="A65" s="57" t="s">
        <v>106</v>
      </c>
      <c r="B65" s="70"/>
      <c r="C65" s="206"/>
      <c r="D65" s="208"/>
      <c r="E65" s="194"/>
      <c r="F65" s="195"/>
    </row>
    <row r="66" spans="1:6" x14ac:dyDescent="0.3">
      <c r="A66" s="68" t="s">
        <v>84</v>
      </c>
      <c r="B66" s="51">
        <v>5010</v>
      </c>
      <c r="C66" s="207">
        <f>C67+C68+C69</f>
        <v>14761.03</v>
      </c>
      <c r="D66" s="207">
        <f>D67+D68+D69</f>
        <v>14761.02</v>
      </c>
      <c r="E66" s="194">
        <f t="shared" si="0"/>
        <v>-1.0000000000218279E-2</v>
      </c>
      <c r="F66" s="195">
        <f t="shared" si="1"/>
        <v>99.999932254050023</v>
      </c>
    </row>
    <row r="67" spans="1:6" x14ac:dyDescent="0.3">
      <c r="A67" s="50" t="s">
        <v>107</v>
      </c>
      <c r="B67" s="51">
        <v>5011</v>
      </c>
      <c r="C67" s="207">
        <v>0</v>
      </c>
      <c r="D67" s="207">
        <v>0</v>
      </c>
      <c r="E67" s="194">
        <f t="shared" si="0"/>
        <v>0</v>
      </c>
      <c r="F67" s="195" t="e">
        <f t="shared" si="1"/>
        <v>#DIV/0!</v>
      </c>
    </row>
    <row r="68" spans="1:6" x14ac:dyDescent="0.3">
      <c r="A68" s="50" t="s">
        <v>85</v>
      </c>
      <c r="B68" s="51">
        <v>5012</v>
      </c>
      <c r="C68" s="207">
        <f>'Таблиця 4 рядок 1210 Опер вит'!E20</f>
        <v>2337.2310000000002</v>
      </c>
      <c r="D68" s="207">
        <f>'Таблиця 4 рядок 1210 Опер вит'!F20</f>
        <v>2337.2269999999999</v>
      </c>
      <c r="E68" s="194">
        <f t="shared" si="0"/>
        <v>-4.0000000003601599E-3</v>
      </c>
      <c r="F68" s="195">
        <f t="shared" si="1"/>
        <v>99.999828857310192</v>
      </c>
    </row>
    <row r="69" spans="1:6" x14ac:dyDescent="0.3">
      <c r="A69" s="50" t="s">
        <v>108</v>
      </c>
      <c r="B69" s="51">
        <v>5013</v>
      </c>
      <c r="C69" s="207">
        <f>'Таблиця 7 рядок 5013 МБ -ПВ'!B14</f>
        <v>12423.799000000001</v>
      </c>
      <c r="D69" s="207">
        <f>'Таблиця 7 рядок 5013 МБ -ПВ'!C14</f>
        <v>12423.793</v>
      </c>
      <c r="E69" s="194">
        <f t="shared" si="0"/>
        <v>-6.0000000012223609E-3</v>
      </c>
      <c r="F69" s="195">
        <f t="shared" si="1"/>
        <v>99.999951705593432</v>
      </c>
    </row>
    <row r="70" spans="1:6" x14ac:dyDescent="0.3">
      <c r="A70" s="32" t="s">
        <v>86</v>
      </c>
      <c r="B70" s="51">
        <v>5020</v>
      </c>
      <c r="C70" s="207">
        <f>C71+C72+C73</f>
        <v>0</v>
      </c>
      <c r="D70" s="207">
        <f>D71+D72+D73</f>
        <v>0</v>
      </c>
      <c r="E70" s="194">
        <f t="shared" si="0"/>
        <v>0</v>
      </c>
      <c r="F70" s="195" t="e">
        <f t="shared" si="1"/>
        <v>#DIV/0!</v>
      </c>
    </row>
    <row r="71" spans="1:6" x14ac:dyDescent="0.3">
      <c r="A71" s="50" t="s">
        <v>87</v>
      </c>
      <c r="B71" s="51">
        <v>5021</v>
      </c>
      <c r="C71" s="207">
        <v>0</v>
      </c>
      <c r="D71" s="207">
        <v>0</v>
      </c>
      <c r="E71" s="194">
        <f t="shared" si="0"/>
        <v>0</v>
      </c>
      <c r="F71" s="195" t="e">
        <f t="shared" si="1"/>
        <v>#DIV/0!</v>
      </c>
    </row>
    <row r="72" spans="1:6" x14ac:dyDescent="0.3">
      <c r="A72" s="50" t="s">
        <v>88</v>
      </c>
      <c r="B72" s="51">
        <v>5022</v>
      </c>
      <c r="C72" s="207">
        <v>0</v>
      </c>
      <c r="D72" s="207">
        <v>0</v>
      </c>
      <c r="E72" s="194">
        <f t="shared" si="0"/>
        <v>0</v>
      </c>
      <c r="F72" s="195" t="e">
        <f t="shared" si="1"/>
        <v>#DIV/0!</v>
      </c>
    </row>
    <row r="73" spans="1:6" x14ac:dyDescent="0.3">
      <c r="A73" s="50" t="s">
        <v>89</v>
      </c>
      <c r="B73" s="51">
        <v>5023</v>
      </c>
      <c r="C73" s="207">
        <v>0</v>
      </c>
      <c r="D73" s="207">
        <v>0</v>
      </c>
      <c r="E73" s="194">
        <f t="shared" si="0"/>
        <v>0</v>
      </c>
      <c r="F73" s="195" t="e">
        <f t="shared" si="1"/>
        <v>#DIV/0!</v>
      </c>
    </row>
    <row r="74" spans="1:6" x14ac:dyDescent="0.3">
      <c r="A74" s="74" t="s">
        <v>90</v>
      </c>
      <c r="B74" s="75">
        <v>5030</v>
      </c>
      <c r="C74" s="237">
        <f>C66+C70</f>
        <v>14761.03</v>
      </c>
      <c r="D74" s="237">
        <f>D66+D70</f>
        <v>14761.02</v>
      </c>
      <c r="E74" s="194">
        <f t="shared" si="0"/>
        <v>-1.0000000000218279E-2</v>
      </c>
      <c r="F74" s="195">
        <f t="shared" si="1"/>
        <v>99.999932254050023</v>
      </c>
    </row>
    <row r="75" spans="1:6" x14ac:dyDescent="0.3">
      <c r="A75" s="73" t="s">
        <v>109</v>
      </c>
      <c r="B75" s="62"/>
      <c r="C75" s="202"/>
      <c r="D75" s="202"/>
      <c r="E75" s="194"/>
      <c r="F75" s="195"/>
    </row>
    <row r="76" spans="1:6" x14ac:dyDescent="0.3">
      <c r="A76" s="26" t="s">
        <v>110</v>
      </c>
      <c r="B76" s="27">
        <v>6000</v>
      </c>
      <c r="C76" s="188">
        <f>C77+C78+C79+C80+C81+C82</f>
        <v>8749.4220000000005</v>
      </c>
      <c r="D76" s="188">
        <f>D77+D78+D79+D80+D81+D82</f>
        <v>8749.42</v>
      </c>
      <c r="E76" s="194">
        <f t="shared" si="0"/>
        <v>-2.0000000004074536E-3</v>
      </c>
      <c r="F76" s="195">
        <f t="shared" si="1"/>
        <v>99.999977141347159</v>
      </c>
    </row>
    <row r="77" spans="1:6" x14ac:dyDescent="0.3">
      <c r="A77" s="61" t="s">
        <v>10</v>
      </c>
      <c r="B77" s="47">
        <v>6010</v>
      </c>
      <c r="C77" s="185">
        <v>0</v>
      </c>
      <c r="D77" s="185">
        <v>0</v>
      </c>
      <c r="E77" s="194">
        <f t="shared" si="0"/>
        <v>0</v>
      </c>
      <c r="F77" s="195" t="e">
        <f t="shared" si="1"/>
        <v>#DIV/0!</v>
      </c>
    </row>
    <row r="78" spans="1:6" x14ac:dyDescent="0.3">
      <c r="A78" s="39" t="s">
        <v>181</v>
      </c>
      <c r="B78" s="43">
        <v>6020</v>
      </c>
      <c r="C78" s="186">
        <f>'Таблиця 8 рядок 6000-КАПИ'!K10</f>
        <v>7312.7820000000002</v>
      </c>
      <c r="D78" s="186">
        <f>'Таблиця 8 рядок 6000-КАПИ'!L10</f>
        <v>7312.7820000000002</v>
      </c>
      <c r="E78" s="194">
        <f t="shared" ref="E78:E112" si="2">D78-C78</f>
        <v>0</v>
      </c>
      <c r="F78" s="195">
        <f t="shared" ref="F78:F112" si="3">D78/C78*100</f>
        <v>100</v>
      </c>
    </row>
    <row r="79" spans="1:6" x14ac:dyDescent="0.3">
      <c r="A79" s="42" t="s">
        <v>9</v>
      </c>
      <c r="B79" s="43">
        <v>6030</v>
      </c>
      <c r="C79" s="186">
        <f>'Таблиця 8 рядок 6000-КАПИ'!K11</f>
        <v>1436.6399999999999</v>
      </c>
      <c r="D79" s="186">
        <f>'Таблиця 8 рядок 6000-КАПИ'!L11</f>
        <v>1436.6379999999999</v>
      </c>
      <c r="E79" s="194">
        <f t="shared" si="2"/>
        <v>-1.9999999999527063E-3</v>
      </c>
      <c r="F79" s="195">
        <f t="shared" si="3"/>
        <v>99.9998607862791</v>
      </c>
    </row>
    <row r="80" spans="1:6" x14ac:dyDescent="0.3">
      <c r="A80" s="42" t="s">
        <v>8</v>
      </c>
      <c r="B80" s="43">
        <v>6040</v>
      </c>
      <c r="C80" s="186">
        <v>0</v>
      </c>
      <c r="D80" s="186">
        <v>0</v>
      </c>
      <c r="E80" s="194">
        <f t="shared" si="2"/>
        <v>0</v>
      </c>
      <c r="F80" s="195" t="e">
        <f t="shared" si="3"/>
        <v>#DIV/0!</v>
      </c>
    </row>
    <row r="81" spans="1:6" ht="31.5" x14ac:dyDescent="0.3">
      <c r="A81" s="42" t="s">
        <v>182</v>
      </c>
      <c r="B81" s="43">
        <v>6050</v>
      </c>
      <c r="C81" s="186">
        <v>0</v>
      </c>
      <c r="D81" s="186">
        <v>0</v>
      </c>
      <c r="E81" s="194">
        <f t="shared" si="2"/>
        <v>0</v>
      </c>
      <c r="F81" s="195" t="e">
        <f t="shared" si="3"/>
        <v>#DIV/0!</v>
      </c>
    </row>
    <row r="82" spans="1:6" x14ac:dyDescent="0.3">
      <c r="A82" s="42" t="s">
        <v>183</v>
      </c>
      <c r="B82" s="43">
        <v>6060</v>
      </c>
      <c r="C82" s="186">
        <v>0</v>
      </c>
      <c r="D82" s="186">
        <v>0</v>
      </c>
      <c r="E82" s="194">
        <f t="shared" si="2"/>
        <v>0</v>
      </c>
      <c r="F82" s="195" t="e">
        <f t="shared" si="3"/>
        <v>#DIV/0!</v>
      </c>
    </row>
    <row r="83" spans="1:6" x14ac:dyDescent="0.3">
      <c r="A83" s="76" t="s">
        <v>47</v>
      </c>
      <c r="B83" s="64">
        <v>6080</v>
      </c>
      <c r="C83" s="236">
        <f>56212.7+3534.961</f>
        <v>59747.661</v>
      </c>
      <c r="D83" s="236">
        <v>62356.1</v>
      </c>
      <c r="E83" s="194">
        <f t="shared" si="2"/>
        <v>2608.4389999999985</v>
      </c>
      <c r="F83" s="195">
        <f t="shared" si="3"/>
        <v>104.3657591884643</v>
      </c>
    </row>
    <row r="84" spans="1:6" x14ac:dyDescent="0.3">
      <c r="A84" s="57" t="s">
        <v>91</v>
      </c>
      <c r="B84" s="69"/>
      <c r="C84" s="204"/>
      <c r="D84" s="204"/>
      <c r="E84" s="194"/>
      <c r="F84" s="195"/>
    </row>
    <row r="85" spans="1:6" ht="31.5" x14ac:dyDescent="0.3">
      <c r="A85" s="77" t="s">
        <v>92</v>
      </c>
      <c r="B85" s="51">
        <v>7010</v>
      </c>
      <c r="C85" s="209">
        <f>C45/C14*100</f>
        <v>-9.1682051129675557</v>
      </c>
      <c r="D85" s="209">
        <f>D45/D14*100</f>
        <v>-8.1251650715505139</v>
      </c>
      <c r="E85" s="194">
        <f t="shared" si="2"/>
        <v>1.0430400414170418</v>
      </c>
      <c r="F85" s="195">
        <f t="shared" si="3"/>
        <v>88.623290725228642</v>
      </c>
    </row>
    <row r="86" spans="1:6" x14ac:dyDescent="0.3">
      <c r="A86" s="42" t="s">
        <v>7</v>
      </c>
      <c r="B86" s="47">
        <v>7020</v>
      </c>
      <c r="C86" s="185">
        <f>C76/C43</f>
        <v>2.6482239231837208</v>
      </c>
      <c r="D86" s="185">
        <f>D76/D43</f>
        <v>2.6655134637155391</v>
      </c>
      <c r="E86" s="194">
        <f t="shared" si="2"/>
        <v>1.7289540531818304E-2</v>
      </c>
      <c r="F86" s="195">
        <f t="shared" si="3"/>
        <v>100.65287305882475</v>
      </c>
    </row>
    <row r="87" spans="1:6" x14ac:dyDescent="0.3">
      <c r="A87" s="44" t="s">
        <v>6</v>
      </c>
      <c r="B87" s="45">
        <v>7030</v>
      </c>
      <c r="C87" s="187">
        <v>0.21299999999999999</v>
      </c>
      <c r="D87" s="187">
        <v>0.219</v>
      </c>
      <c r="E87" s="194">
        <f t="shared" si="2"/>
        <v>6.0000000000000053E-3</v>
      </c>
      <c r="F87" s="195">
        <f t="shared" si="3"/>
        <v>102.8169014084507</v>
      </c>
    </row>
    <row r="88" spans="1:6" x14ac:dyDescent="0.3">
      <c r="A88" s="57" t="s">
        <v>93</v>
      </c>
      <c r="B88" s="69"/>
      <c r="C88" s="204"/>
      <c r="D88" s="204"/>
      <c r="E88" s="194"/>
      <c r="F88" s="195"/>
    </row>
    <row r="89" spans="1:6" ht="47.25" x14ac:dyDescent="0.3">
      <c r="A89" s="54" t="s">
        <v>5</v>
      </c>
      <c r="B89" s="55">
        <v>8100</v>
      </c>
      <c r="C89" s="238">
        <f>C90+C91+C92+C93+C94+C95+C96</f>
        <v>454.75</v>
      </c>
      <c r="D89" s="238">
        <f>D90+D91+D92+D93+D94+D95+D96</f>
        <v>395</v>
      </c>
      <c r="E89" s="194">
        <f t="shared" si="2"/>
        <v>-59.75</v>
      </c>
      <c r="F89" s="195">
        <f t="shared" si="3"/>
        <v>86.860912589334802</v>
      </c>
    </row>
    <row r="90" spans="1:6" x14ac:dyDescent="0.3">
      <c r="A90" s="26" t="s">
        <v>94</v>
      </c>
      <c r="B90" s="43">
        <v>8110</v>
      </c>
      <c r="C90" s="239">
        <v>5</v>
      </c>
      <c r="D90" s="240">
        <v>5</v>
      </c>
      <c r="E90" s="194">
        <f t="shared" si="2"/>
        <v>0</v>
      </c>
      <c r="F90" s="195">
        <f t="shared" si="3"/>
        <v>100</v>
      </c>
    </row>
    <row r="91" spans="1:6" x14ac:dyDescent="0.3">
      <c r="A91" s="26" t="s">
        <v>95</v>
      </c>
      <c r="B91" s="43">
        <v>8120</v>
      </c>
      <c r="C91" s="239">
        <v>15</v>
      </c>
      <c r="D91" s="240">
        <v>14</v>
      </c>
      <c r="E91" s="194">
        <f t="shared" si="2"/>
        <v>-1</v>
      </c>
      <c r="F91" s="195">
        <f t="shared" si="3"/>
        <v>93.333333333333329</v>
      </c>
    </row>
    <row r="92" spans="1:6" x14ac:dyDescent="0.3">
      <c r="A92" s="26" t="s">
        <v>2</v>
      </c>
      <c r="B92" s="43">
        <v>8130</v>
      </c>
      <c r="C92" s="239">
        <v>111</v>
      </c>
      <c r="D92" s="240">
        <v>93</v>
      </c>
      <c r="E92" s="194">
        <f t="shared" si="2"/>
        <v>-18</v>
      </c>
      <c r="F92" s="195">
        <f t="shared" si="3"/>
        <v>83.78378378378379</v>
      </c>
    </row>
    <row r="93" spans="1:6" x14ac:dyDescent="0.3">
      <c r="A93" s="7" t="s">
        <v>96</v>
      </c>
      <c r="B93" s="43">
        <v>8140</v>
      </c>
      <c r="C93" s="239">
        <v>158</v>
      </c>
      <c r="D93" s="240">
        <v>137</v>
      </c>
      <c r="E93" s="194">
        <f t="shared" si="2"/>
        <v>-21</v>
      </c>
      <c r="F93" s="195">
        <f t="shared" si="3"/>
        <v>86.70886075949366</v>
      </c>
    </row>
    <row r="94" spans="1:6" x14ac:dyDescent="0.3">
      <c r="A94" s="7" t="s">
        <v>1</v>
      </c>
      <c r="B94" s="43">
        <v>8150</v>
      </c>
      <c r="C94" s="239">
        <v>48.5</v>
      </c>
      <c r="D94" s="240">
        <v>44</v>
      </c>
      <c r="E94" s="194">
        <f t="shared" si="2"/>
        <v>-4.5</v>
      </c>
      <c r="F94" s="195">
        <f t="shared" si="3"/>
        <v>90.721649484536087</v>
      </c>
    </row>
    <row r="95" spans="1:6" x14ac:dyDescent="0.3">
      <c r="A95" s="7" t="s">
        <v>111</v>
      </c>
      <c r="B95" s="45">
        <v>8160</v>
      </c>
      <c r="C95" s="241">
        <v>23.25</v>
      </c>
      <c r="D95" s="242">
        <v>24</v>
      </c>
      <c r="E95" s="194">
        <f t="shared" si="2"/>
        <v>0.75</v>
      </c>
      <c r="F95" s="195">
        <f t="shared" si="3"/>
        <v>103.2258064516129</v>
      </c>
    </row>
    <row r="96" spans="1:6" x14ac:dyDescent="0.3">
      <c r="A96" s="26" t="s">
        <v>0</v>
      </c>
      <c r="B96" s="45">
        <v>8170</v>
      </c>
      <c r="C96" s="241">
        <v>94</v>
      </c>
      <c r="D96" s="242">
        <v>78</v>
      </c>
      <c r="E96" s="194">
        <f t="shared" si="2"/>
        <v>-16</v>
      </c>
      <c r="F96" s="195">
        <f t="shared" si="3"/>
        <v>82.978723404255319</v>
      </c>
    </row>
    <row r="97" spans="1:9" x14ac:dyDescent="0.3">
      <c r="A97" s="53" t="s">
        <v>4</v>
      </c>
      <c r="B97" s="30">
        <v>8200</v>
      </c>
      <c r="C97" s="199">
        <f>C98+C99+C100+C101+C102+C103+C104</f>
        <v>53926.936000000002</v>
      </c>
      <c r="D97" s="199">
        <f>D98+D99+D100+D101+D102+D103+D104</f>
        <v>53389.88</v>
      </c>
      <c r="E97" s="194">
        <f t="shared" si="2"/>
        <v>-537.05600000000413</v>
      </c>
      <c r="F97" s="195">
        <f t="shared" si="3"/>
        <v>99.004104368176954</v>
      </c>
      <c r="H97" s="163"/>
      <c r="I97" s="163"/>
    </row>
    <row r="98" spans="1:9" x14ac:dyDescent="0.3">
      <c r="A98" s="26" t="s">
        <v>94</v>
      </c>
      <c r="B98" s="27">
        <v>8210</v>
      </c>
      <c r="C98" s="188">
        <v>2067.9499999999998</v>
      </c>
      <c r="D98" s="188">
        <v>2078.4639999999999</v>
      </c>
      <c r="E98" s="194">
        <f t="shared" si="2"/>
        <v>10.514000000000124</v>
      </c>
      <c r="F98" s="195">
        <f t="shared" si="3"/>
        <v>100.50842621920259</v>
      </c>
    </row>
    <row r="99" spans="1:9" x14ac:dyDescent="0.3">
      <c r="A99" s="26" t="s">
        <v>95</v>
      </c>
      <c r="B99" s="27">
        <v>8220</v>
      </c>
      <c r="C99" s="188">
        <v>3417.8</v>
      </c>
      <c r="D99" s="188">
        <v>3462.5129999999999</v>
      </c>
      <c r="E99" s="194">
        <f t="shared" si="2"/>
        <v>44.712999999999738</v>
      </c>
      <c r="F99" s="195">
        <f t="shared" si="3"/>
        <v>101.30823921821053</v>
      </c>
    </row>
    <row r="100" spans="1:9" x14ac:dyDescent="0.3">
      <c r="A100" s="26" t="s">
        <v>2</v>
      </c>
      <c r="B100" s="27">
        <v>8230</v>
      </c>
      <c r="C100" s="188">
        <v>19053.707999999999</v>
      </c>
      <c r="D100" s="188">
        <v>18791.745999999999</v>
      </c>
      <c r="E100" s="194">
        <f t="shared" si="2"/>
        <v>-261.96199999999953</v>
      </c>
      <c r="F100" s="195">
        <f t="shared" si="3"/>
        <v>98.625139001815285</v>
      </c>
    </row>
    <row r="101" spans="1:9" x14ac:dyDescent="0.3">
      <c r="A101" s="7" t="s">
        <v>96</v>
      </c>
      <c r="B101" s="27">
        <v>8240</v>
      </c>
      <c r="C101" s="188">
        <v>17558.88</v>
      </c>
      <c r="D101" s="188">
        <v>17288.915000000001</v>
      </c>
      <c r="E101" s="194">
        <f t="shared" si="2"/>
        <v>-269.96500000000015</v>
      </c>
      <c r="F101" s="195">
        <f t="shared" si="3"/>
        <v>98.462515832444893</v>
      </c>
    </row>
    <row r="102" spans="1:9" x14ac:dyDescent="0.3">
      <c r="A102" s="7" t="s">
        <v>1</v>
      </c>
      <c r="B102" s="27">
        <v>8250</v>
      </c>
      <c r="C102" s="188">
        <v>3358.2570000000001</v>
      </c>
      <c r="D102" s="188">
        <v>3325.2939999999999</v>
      </c>
      <c r="E102" s="194">
        <f t="shared" si="2"/>
        <v>-32.963000000000193</v>
      </c>
      <c r="F102" s="195">
        <f t="shared" si="3"/>
        <v>99.018449153831881</v>
      </c>
    </row>
    <row r="103" spans="1:9" x14ac:dyDescent="0.3">
      <c r="A103" s="7" t="s">
        <v>111</v>
      </c>
      <c r="B103" s="27">
        <v>8260</v>
      </c>
      <c r="C103" s="188">
        <v>2449.8409999999999</v>
      </c>
      <c r="D103" s="188">
        <v>2394.9259999999999</v>
      </c>
      <c r="E103" s="194">
        <f t="shared" si="2"/>
        <v>-54.914999999999964</v>
      </c>
      <c r="F103" s="195">
        <f t="shared" si="3"/>
        <v>97.758425954990543</v>
      </c>
    </row>
    <row r="104" spans="1:9" x14ac:dyDescent="0.3">
      <c r="A104" s="26" t="s">
        <v>0</v>
      </c>
      <c r="B104" s="27">
        <v>8270</v>
      </c>
      <c r="C104" s="188">
        <v>6020.5</v>
      </c>
      <c r="D104" s="188">
        <v>6048.0219999999999</v>
      </c>
      <c r="E104" s="194">
        <f t="shared" si="2"/>
        <v>27.521999999999935</v>
      </c>
      <c r="F104" s="195">
        <f t="shared" si="3"/>
        <v>100.45713811145254</v>
      </c>
    </row>
    <row r="105" spans="1:9" x14ac:dyDescent="0.3">
      <c r="A105" s="53" t="s">
        <v>3</v>
      </c>
      <c r="B105" s="30">
        <v>8300</v>
      </c>
      <c r="C105" s="188">
        <f>C97/C89/9</f>
        <v>13.176210616333762</v>
      </c>
      <c r="D105" s="188">
        <f>D97/D89/9</f>
        <v>15.018250351617439</v>
      </c>
      <c r="E105" s="194">
        <f t="shared" si="2"/>
        <v>1.8420397352836773</v>
      </c>
      <c r="F105" s="195">
        <f t="shared" si="3"/>
        <v>113.98004167450246</v>
      </c>
    </row>
    <row r="106" spans="1:9" x14ac:dyDescent="0.3">
      <c r="A106" s="26" t="s">
        <v>94</v>
      </c>
      <c r="B106" s="27">
        <v>8310</v>
      </c>
      <c r="C106" s="188">
        <f t="shared" ref="C106:C112" si="4">C98/C90/9</f>
        <v>45.954444444444441</v>
      </c>
      <c r="D106" s="188">
        <f t="shared" ref="D106:D112" si="5">D98/D90/9</f>
        <v>46.188088888888885</v>
      </c>
      <c r="E106" s="194">
        <f t="shared" si="2"/>
        <v>0.23364444444444388</v>
      </c>
      <c r="F106" s="195">
        <f t="shared" si="3"/>
        <v>100.50842621920259</v>
      </c>
    </row>
    <row r="107" spans="1:9" x14ac:dyDescent="0.3">
      <c r="A107" s="26" t="s">
        <v>95</v>
      </c>
      <c r="B107" s="27">
        <v>8320</v>
      </c>
      <c r="C107" s="188">
        <f t="shared" si="4"/>
        <v>25.317037037037039</v>
      </c>
      <c r="D107" s="188">
        <f t="shared" si="5"/>
        <v>27.480261904761903</v>
      </c>
      <c r="E107" s="194">
        <f t="shared" si="2"/>
        <v>2.163224867724864</v>
      </c>
      <c r="F107" s="195">
        <f t="shared" si="3"/>
        <v>108.5445420195113</v>
      </c>
    </row>
    <row r="108" spans="1:9" x14ac:dyDescent="0.3">
      <c r="A108" s="26" t="s">
        <v>2</v>
      </c>
      <c r="B108" s="27">
        <v>8330</v>
      </c>
      <c r="C108" s="188">
        <f t="shared" si="4"/>
        <v>19.072780780780779</v>
      </c>
      <c r="D108" s="188">
        <f t="shared" si="5"/>
        <v>22.451309438470727</v>
      </c>
      <c r="E108" s="194">
        <f t="shared" si="2"/>
        <v>3.378528657689948</v>
      </c>
      <c r="F108" s="195">
        <f t="shared" si="3"/>
        <v>117.7138755828118</v>
      </c>
    </row>
    <row r="109" spans="1:9" x14ac:dyDescent="0.3">
      <c r="A109" s="7" t="s">
        <v>96</v>
      </c>
      <c r="B109" s="27">
        <v>8340</v>
      </c>
      <c r="C109" s="188">
        <f t="shared" si="4"/>
        <v>12.34801687763713</v>
      </c>
      <c r="D109" s="188">
        <f t="shared" si="5"/>
        <v>14.021828872668289</v>
      </c>
      <c r="E109" s="194">
        <f t="shared" si="2"/>
        <v>1.6738119950311585</v>
      </c>
      <c r="F109" s="195">
        <f t="shared" si="3"/>
        <v>113.55531023011893</v>
      </c>
    </row>
    <row r="110" spans="1:9" x14ac:dyDescent="0.3">
      <c r="A110" s="7" t="s">
        <v>1</v>
      </c>
      <c r="B110" s="27">
        <v>8350</v>
      </c>
      <c r="C110" s="188">
        <f t="shared" si="4"/>
        <v>7.6936013745704468</v>
      </c>
      <c r="D110" s="188">
        <f t="shared" si="5"/>
        <v>8.3972070707070703</v>
      </c>
      <c r="E110" s="194">
        <f t="shared" si="2"/>
        <v>0.70360569613662349</v>
      </c>
      <c r="F110" s="195">
        <f t="shared" si="3"/>
        <v>109.14533599911013</v>
      </c>
    </row>
    <row r="111" spans="1:9" x14ac:dyDescent="0.3">
      <c r="A111" s="7" t="s">
        <v>111</v>
      </c>
      <c r="B111" s="27">
        <v>8260</v>
      </c>
      <c r="C111" s="188">
        <f t="shared" si="4"/>
        <v>11.707722819593787</v>
      </c>
      <c r="D111" s="188">
        <f t="shared" si="5"/>
        <v>11.08762037037037</v>
      </c>
      <c r="E111" s="194">
        <f t="shared" si="2"/>
        <v>-0.62010244922341684</v>
      </c>
      <c r="F111" s="195">
        <f t="shared" si="3"/>
        <v>94.703475143897094</v>
      </c>
    </row>
    <row r="112" spans="1:9" x14ac:dyDescent="0.3">
      <c r="A112" s="26" t="s">
        <v>0</v>
      </c>
      <c r="B112" s="27">
        <v>8270</v>
      </c>
      <c r="C112" s="188">
        <f t="shared" si="4"/>
        <v>7.1164302600472809</v>
      </c>
      <c r="D112" s="188">
        <f t="shared" si="5"/>
        <v>8.6154159544159548</v>
      </c>
      <c r="E112" s="194">
        <f t="shared" si="2"/>
        <v>1.4989856943686739</v>
      </c>
      <c r="F112" s="195">
        <f t="shared" si="3"/>
        <v>121.06373054457103</v>
      </c>
    </row>
    <row r="114" spans="1:6" x14ac:dyDescent="0.3">
      <c r="A114" s="167" t="s">
        <v>114</v>
      </c>
      <c r="B114" s="5"/>
      <c r="C114" s="79"/>
      <c r="D114" s="5"/>
      <c r="E114" s="243" t="s">
        <v>227</v>
      </c>
      <c r="F114" s="243"/>
    </row>
    <row r="115" spans="1:6" x14ac:dyDescent="0.3">
      <c r="A115" s="168"/>
      <c r="B115" s="81"/>
      <c r="C115" s="169" t="s">
        <v>115</v>
      </c>
      <c r="D115" s="82"/>
      <c r="E115" s="244"/>
      <c r="F115" s="244"/>
    </row>
    <row r="116" spans="1:6" x14ac:dyDescent="0.3">
      <c r="A116" s="168" t="s">
        <v>116</v>
      </c>
      <c r="B116" s="81"/>
      <c r="C116" s="83"/>
      <c r="D116" s="81"/>
      <c r="E116" s="245" t="s">
        <v>221</v>
      </c>
      <c r="F116" s="245"/>
    </row>
    <row r="117" spans="1:6" x14ac:dyDescent="0.3">
      <c r="A117" s="80"/>
      <c r="B117" s="81"/>
      <c r="C117" s="169" t="s">
        <v>115</v>
      </c>
      <c r="D117" s="82"/>
      <c r="E117" s="244"/>
      <c r="F117" s="244"/>
    </row>
  </sheetData>
  <mergeCells count="16">
    <mergeCell ref="B1:F1"/>
    <mergeCell ref="B2:F2"/>
    <mergeCell ref="A7:F7"/>
    <mergeCell ref="A4:F4"/>
    <mergeCell ref="F9:F10"/>
    <mergeCell ref="A9:A10"/>
    <mergeCell ref="B9:B10"/>
    <mergeCell ref="C9:C10"/>
    <mergeCell ref="D9:D10"/>
    <mergeCell ref="E9:E10"/>
    <mergeCell ref="E114:F114"/>
    <mergeCell ref="E115:F115"/>
    <mergeCell ref="E116:F116"/>
    <mergeCell ref="E117:F117"/>
    <mergeCell ref="A5:F5"/>
    <mergeCell ref="A6:F6"/>
  </mergeCells>
  <pageMargins left="0.70866141732283472" right="0.31496062992125984" top="0.35433070866141736" bottom="0" header="0" footer="0"/>
  <pageSetup paperSize="9" scale="72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31"/>
  <sheetViews>
    <sheetView view="pageBreakPreview" zoomScale="60" zoomScaleNormal="100" workbookViewId="0">
      <selection activeCell="H10" sqref="H10"/>
    </sheetView>
  </sheetViews>
  <sheetFormatPr defaultRowHeight="15" x14ac:dyDescent="0.25"/>
  <cols>
    <col min="1" max="1" width="39.85546875" customWidth="1"/>
    <col min="2" max="2" width="11.5703125" customWidth="1"/>
    <col min="3" max="3" width="11.42578125" customWidth="1"/>
    <col min="4" max="4" width="11.5703125" customWidth="1"/>
    <col min="5" max="5" width="12.140625" customWidth="1"/>
    <col min="8" max="8" width="12.28515625" customWidth="1"/>
  </cols>
  <sheetData>
    <row r="1" spans="1:8" ht="20.25" customHeight="1" x14ac:dyDescent="0.25">
      <c r="E1" s="119" t="s">
        <v>118</v>
      </c>
    </row>
    <row r="2" spans="1:8" ht="24" customHeight="1" x14ac:dyDescent="0.25">
      <c r="A2" s="258" t="s">
        <v>222</v>
      </c>
      <c r="B2" s="258"/>
      <c r="C2" s="258"/>
      <c r="D2" s="258"/>
      <c r="E2" s="258"/>
    </row>
    <row r="3" spans="1:8" x14ac:dyDescent="0.25">
      <c r="A3" s="265" t="s">
        <v>43</v>
      </c>
      <c r="B3" s="265"/>
      <c r="C3" s="265"/>
      <c r="D3" s="265"/>
      <c r="E3" s="265"/>
    </row>
    <row r="4" spans="1:8" ht="29.25" customHeight="1" x14ac:dyDescent="0.25">
      <c r="A4" s="261" t="s">
        <v>119</v>
      </c>
      <c r="B4" s="261"/>
      <c r="C4" s="261"/>
      <c r="D4" s="261"/>
      <c r="E4" s="261"/>
    </row>
    <row r="5" spans="1:8" ht="15.75" x14ac:dyDescent="0.25">
      <c r="A5" s="262" t="s">
        <v>162</v>
      </c>
      <c r="B5" s="262"/>
      <c r="C5" s="262"/>
      <c r="D5" s="262"/>
      <c r="E5" s="262"/>
    </row>
    <row r="6" spans="1:8" ht="15.75" x14ac:dyDescent="0.25">
      <c r="A6" s="86"/>
      <c r="C6" s="86"/>
      <c r="D6" s="86"/>
      <c r="E6" s="86"/>
    </row>
    <row r="7" spans="1:8" ht="15" customHeight="1" x14ac:dyDescent="0.25">
      <c r="A7" s="263" t="s">
        <v>120</v>
      </c>
      <c r="B7" s="255" t="s">
        <v>97</v>
      </c>
      <c r="C7" s="255" t="s">
        <v>98</v>
      </c>
      <c r="D7" s="257" t="s">
        <v>99</v>
      </c>
      <c r="E7" s="253" t="s">
        <v>113</v>
      </c>
    </row>
    <row r="8" spans="1:8" x14ac:dyDescent="0.25">
      <c r="A8" s="264"/>
      <c r="B8" s="255"/>
      <c r="C8" s="255"/>
      <c r="D8" s="257"/>
      <c r="E8" s="254"/>
    </row>
    <row r="9" spans="1:8" ht="31.5" x14ac:dyDescent="0.25">
      <c r="A9" s="130" t="s">
        <v>188</v>
      </c>
      <c r="B9" s="191">
        <f>SUM(B10:B18)</f>
        <v>14307.330000000002</v>
      </c>
      <c r="C9" s="191">
        <f>SUM(C10:C18)</f>
        <v>14278.91</v>
      </c>
      <c r="D9" s="142">
        <f>C9-B9</f>
        <v>-28.420000000001892</v>
      </c>
      <c r="E9" s="143">
        <f>C9/B9*100</f>
        <v>99.801360561334633</v>
      </c>
    </row>
    <row r="10" spans="1:8" ht="31.5" x14ac:dyDescent="0.25">
      <c r="A10" s="23" t="s">
        <v>189</v>
      </c>
      <c r="B10" s="189">
        <v>35.539000000000001</v>
      </c>
      <c r="C10" s="189">
        <v>35.539000000000001</v>
      </c>
      <c r="D10" s="89">
        <f t="shared" ref="D10:D26" si="0">C10-B10</f>
        <v>0</v>
      </c>
      <c r="E10" s="124">
        <f t="shared" ref="E10:E26" si="1">C10/B10*100</f>
        <v>100</v>
      </c>
      <c r="H10" s="162"/>
    </row>
    <row r="11" spans="1:8" ht="31.5" x14ac:dyDescent="0.25">
      <c r="A11" s="131" t="s">
        <v>190</v>
      </c>
      <c r="B11" s="189">
        <v>540</v>
      </c>
      <c r="C11" s="189">
        <v>539.99099999999999</v>
      </c>
      <c r="D11" s="89">
        <f t="shared" si="0"/>
        <v>-9.0000000000145519E-3</v>
      </c>
      <c r="E11" s="124">
        <f t="shared" si="1"/>
        <v>99.998333333333335</v>
      </c>
    </row>
    <row r="12" spans="1:8" ht="15.75" x14ac:dyDescent="0.25">
      <c r="A12" s="131" t="s">
        <v>191</v>
      </c>
      <c r="B12" s="189">
        <v>54</v>
      </c>
      <c r="C12" s="189">
        <v>50.674999999999997</v>
      </c>
      <c r="D12" s="89">
        <f t="shared" si="0"/>
        <v>-3.3250000000000028</v>
      </c>
      <c r="E12" s="124">
        <f t="shared" si="1"/>
        <v>93.842592592592595</v>
      </c>
    </row>
    <row r="13" spans="1:8" ht="15.75" x14ac:dyDescent="0.25">
      <c r="A13" s="131" t="s">
        <v>192</v>
      </c>
      <c r="B13" s="189">
        <v>152</v>
      </c>
      <c r="C13" s="189">
        <v>146.535</v>
      </c>
      <c r="D13" s="89">
        <f t="shared" si="0"/>
        <v>-5.4650000000000034</v>
      </c>
      <c r="E13" s="124">
        <f t="shared" si="1"/>
        <v>96.40460526315789</v>
      </c>
    </row>
    <row r="14" spans="1:8" ht="15.75" x14ac:dyDescent="0.25">
      <c r="A14" s="181" t="s">
        <v>197</v>
      </c>
      <c r="B14" s="189">
        <v>6.5000000000000002E-2</v>
      </c>
      <c r="C14" s="189">
        <v>6.5000000000000002E-2</v>
      </c>
      <c r="D14" s="89">
        <f t="shared" si="0"/>
        <v>0</v>
      </c>
      <c r="E14" s="124">
        <f t="shared" si="1"/>
        <v>100</v>
      </c>
    </row>
    <row r="15" spans="1:8" ht="15.75" x14ac:dyDescent="0.25">
      <c r="A15" s="131" t="s">
        <v>193</v>
      </c>
      <c r="B15" s="189">
        <v>419.3</v>
      </c>
      <c r="C15" s="189">
        <v>418.96800000000002</v>
      </c>
      <c r="D15" s="89">
        <f t="shared" si="0"/>
        <v>-0.33199999999999363</v>
      </c>
      <c r="E15" s="124">
        <f t="shared" si="1"/>
        <v>99.920820414977342</v>
      </c>
    </row>
    <row r="16" spans="1:8" ht="28.5" customHeight="1" x14ac:dyDescent="0.25">
      <c r="A16" s="131" t="s">
        <v>194</v>
      </c>
      <c r="B16" s="189">
        <v>2337.2310000000002</v>
      </c>
      <c r="C16" s="189">
        <v>2337.2269999999999</v>
      </c>
      <c r="D16" s="89">
        <f t="shared" si="0"/>
        <v>-4.0000000003601599E-3</v>
      </c>
      <c r="E16" s="124">
        <f t="shared" si="1"/>
        <v>99.999828857310192</v>
      </c>
    </row>
    <row r="17" spans="1:9" ht="31.5" customHeight="1" x14ac:dyDescent="0.25">
      <c r="A17" s="132" t="s">
        <v>200</v>
      </c>
      <c r="B17" s="189">
        <v>10749.915000000001</v>
      </c>
      <c r="C17" s="189">
        <v>10749.91</v>
      </c>
      <c r="D17" s="89">
        <f t="shared" si="0"/>
        <v>-5.0000000010186341E-3</v>
      </c>
      <c r="E17" s="124">
        <f t="shared" si="1"/>
        <v>99.999953488004309</v>
      </c>
    </row>
    <row r="18" spans="1:9" ht="21" customHeight="1" x14ac:dyDescent="0.25">
      <c r="A18" s="132" t="s">
        <v>218</v>
      </c>
      <c r="B18" s="189">
        <v>19.28</v>
      </c>
      <c r="C18" s="189">
        <v>0</v>
      </c>
      <c r="D18" s="89">
        <f t="shared" si="0"/>
        <v>-19.28</v>
      </c>
      <c r="E18" s="124">
        <f t="shared" si="1"/>
        <v>0</v>
      </c>
    </row>
    <row r="19" spans="1:9" ht="18.75" customHeight="1" x14ac:dyDescent="0.25">
      <c r="A19" s="130" t="s">
        <v>196</v>
      </c>
      <c r="B19" s="191">
        <f>SUM(B20:B26)</f>
        <v>7815.5020000000004</v>
      </c>
      <c r="C19" s="191">
        <f>SUM(C20:C26)</f>
        <v>7721.652</v>
      </c>
      <c r="D19" s="142">
        <f t="shared" si="0"/>
        <v>-93.850000000000364</v>
      </c>
      <c r="E19" s="143">
        <f t="shared" si="1"/>
        <v>98.799181421743597</v>
      </c>
      <c r="I19" s="162"/>
    </row>
    <row r="20" spans="1:9" ht="31.5" x14ac:dyDescent="0.25">
      <c r="A20" s="133" t="s">
        <v>190</v>
      </c>
      <c r="B20" s="189">
        <v>7500</v>
      </c>
      <c r="C20" s="189">
        <v>7465.96</v>
      </c>
      <c r="D20" s="89">
        <f t="shared" si="0"/>
        <v>-34.039999999999964</v>
      </c>
      <c r="E20" s="124">
        <f t="shared" si="1"/>
        <v>99.54613333333333</v>
      </c>
    </row>
    <row r="21" spans="1:9" ht="15.75" x14ac:dyDescent="0.25">
      <c r="A21" s="133" t="s">
        <v>191</v>
      </c>
      <c r="B21" s="189">
        <v>155</v>
      </c>
      <c r="C21" s="189">
        <v>119.812</v>
      </c>
      <c r="D21" s="89">
        <f t="shared" si="0"/>
        <v>-35.188000000000002</v>
      </c>
      <c r="E21" s="124">
        <f t="shared" si="1"/>
        <v>77.298064516129031</v>
      </c>
    </row>
    <row r="22" spans="1:9" ht="15.75" x14ac:dyDescent="0.25">
      <c r="A22" s="133" t="s">
        <v>197</v>
      </c>
      <c r="B22" s="189">
        <v>90</v>
      </c>
      <c r="C22" s="189">
        <v>84.504000000000005</v>
      </c>
      <c r="D22" s="89">
        <f t="shared" si="0"/>
        <v>-5.4959999999999951</v>
      </c>
      <c r="E22" s="124">
        <f t="shared" si="1"/>
        <v>93.893333333333345</v>
      </c>
    </row>
    <row r="23" spans="1:9" ht="15.75" x14ac:dyDescent="0.25">
      <c r="A23" s="133" t="s">
        <v>198</v>
      </c>
      <c r="B23" s="189">
        <v>0.5</v>
      </c>
      <c r="C23" s="189">
        <v>0.221</v>
      </c>
      <c r="D23" s="89">
        <f t="shared" si="0"/>
        <v>-0.27900000000000003</v>
      </c>
      <c r="E23" s="124">
        <f t="shared" si="1"/>
        <v>44.2</v>
      </c>
      <c r="I23" s="183"/>
    </row>
    <row r="24" spans="1:9" ht="15.75" x14ac:dyDescent="0.25">
      <c r="A24" s="133" t="s">
        <v>193</v>
      </c>
      <c r="B24" s="189">
        <v>0.76100000000000001</v>
      </c>
      <c r="C24" s="189">
        <v>0.76100000000000001</v>
      </c>
      <c r="D24" s="89">
        <f t="shared" si="0"/>
        <v>0</v>
      </c>
      <c r="E24" s="124">
        <f t="shared" si="1"/>
        <v>100</v>
      </c>
    </row>
    <row r="25" spans="1:9" ht="15.75" x14ac:dyDescent="0.25">
      <c r="A25" s="133" t="s">
        <v>199</v>
      </c>
      <c r="B25" s="189">
        <v>55</v>
      </c>
      <c r="C25" s="189">
        <v>50.393999999999998</v>
      </c>
      <c r="D25" s="89">
        <f t="shared" si="0"/>
        <v>-4.6060000000000016</v>
      </c>
      <c r="E25" s="124">
        <f t="shared" si="1"/>
        <v>91.625454545454545</v>
      </c>
    </row>
    <row r="26" spans="1:9" ht="15.75" x14ac:dyDescent="0.25">
      <c r="A26" s="132" t="s">
        <v>218</v>
      </c>
      <c r="B26" s="189">
        <v>14.241</v>
      </c>
      <c r="C26" s="189">
        <v>0</v>
      </c>
      <c r="D26" s="89">
        <f t="shared" si="0"/>
        <v>-14.241</v>
      </c>
      <c r="E26" s="124">
        <f t="shared" si="1"/>
        <v>0</v>
      </c>
    </row>
    <row r="27" spans="1:9" ht="15.75" x14ac:dyDescent="0.25">
      <c r="A27" s="88" t="s">
        <v>121</v>
      </c>
      <c r="B27" s="189">
        <f>B9+B19</f>
        <v>22122.832000000002</v>
      </c>
      <c r="C27" s="189">
        <f>C9+C19</f>
        <v>22000.561999999998</v>
      </c>
      <c r="D27" s="89">
        <f t="shared" ref="D27" si="2">C27-B27</f>
        <v>-122.27000000000407</v>
      </c>
      <c r="E27" s="124">
        <f t="shared" ref="E27" si="3">C27/B27*100</f>
        <v>99.447313074564761</v>
      </c>
    </row>
    <row r="28" spans="1:9" ht="15.75" x14ac:dyDescent="0.25">
      <c r="A28" s="86"/>
      <c r="B28" s="86"/>
      <c r="C28" s="86"/>
      <c r="D28" s="86"/>
      <c r="E28" s="86"/>
    </row>
    <row r="30" spans="1:9" x14ac:dyDescent="0.25">
      <c r="A30" s="147" t="s">
        <v>116</v>
      </c>
      <c r="B30" s="148"/>
      <c r="C30" s="149"/>
      <c r="D30" s="259" t="s">
        <v>221</v>
      </c>
      <c r="E30" s="259"/>
      <c r="F30" s="152"/>
    </row>
    <row r="31" spans="1:9" ht="17.25" x14ac:dyDescent="0.25">
      <c r="A31" s="90"/>
      <c r="B31" s="91" t="s">
        <v>115</v>
      </c>
      <c r="C31" s="260" t="s">
        <v>122</v>
      </c>
      <c r="D31" s="260"/>
      <c r="E31" s="260"/>
    </row>
  </sheetData>
  <mergeCells count="11">
    <mergeCell ref="A2:E2"/>
    <mergeCell ref="D30:E30"/>
    <mergeCell ref="C31:E31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L16"/>
  <sheetViews>
    <sheetView view="pageBreakPreview" zoomScale="60" zoomScaleNormal="100" workbookViewId="0"/>
  </sheetViews>
  <sheetFormatPr defaultRowHeight="15" x14ac:dyDescent="0.25"/>
  <cols>
    <col min="1" max="1" width="33.28515625" customWidth="1"/>
    <col min="2" max="2" width="14" customWidth="1"/>
    <col min="3" max="3" width="12.85546875" customWidth="1"/>
    <col min="4" max="4" width="13.140625" customWidth="1"/>
    <col min="5" max="5" width="13.28515625" customWidth="1"/>
    <col min="10" max="10" width="13.42578125" customWidth="1"/>
    <col min="11" max="11" width="12" customWidth="1"/>
    <col min="12" max="12" width="12.5703125" customWidth="1"/>
  </cols>
  <sheetData>
    <row r="1" spans="1:12" ht="21" customHeight="1" x14ac:dyDescent="0.25">
      <c r="E1" s="119" t="s">
        <v>123</v>
      </c>
    </row>
    <row r="2" spans="1:12" ht="26.25" customHeight="1" x14ac:dyDescent="0.25">
      <c r="A2" s="258" t="s">
        <v>222</v>
      </c>
      <c r="B2" s="258"/>
      <c r="C2" s="258"/>
      <c r="D2" s="258"/>
      <c r="E2" s="258"/>
    </row>
    <row r="3" spans="1:12" x14ac:dyDescent="0.25">
      <c r="A3" s="265" t="s">
        <v>43</v>
      </c>
      <c r="B3" s="265"/>
      <c r="C3" s="265"/>
      <c r="D3" s="265"/>
      <c r="E3" s="265"/>
    </row>
    <row r="4" spans="1:12" ht="21.6" customHeight="1" x14ac:dyDescent="0.25">
      <c r="A4" s="261" t="s">
        <v>119</v>
      </c>
      <c r="B4" s="261"/>
      <c r="C4" s="261"/>
      <c r="D4" s="261"/>
      <c r="E4" s="261"/>
    </row>
    <row r="5" spans="1:12" ht="15.75" x14ac:dyDescent="0.25">
      <c r="A5" s="262" t="s">
        <v>161</v>
      </c>
      <c r="B5" s="262"/>
      <c r="C5" s="262"/>
      <c r="D5" s="262"/>
      <c r="E5" s="262"/>
    </row>
    <row r="6" spans="1:12" ht="15.75" x14ac:dyDescent="0.25">
      <c r="A6" s="86"/>
      <c r="C6" s="86"/>
      <c r="D6" s="86"/>
      <c r="E6" s="86"/>
    </row>
    <row r="7" spans="1:12" ht="15" customHeight="1" x14ac:dyDescent="0.25">
      <c r="A7" s="263" t="s">
        <v>120</v>
      </c>
      <c r="B7" s="255" t="s">
        <v>97</v>
      </c>
      <c r="C7" s="255" t="s">
        <v>98</v>
      </c>
      <c r="D7" s="257" t="s">
        <v>99</v>
      </c>
      <c r="E7" s="253" t="s">
        <v>113</v>
      </c>
    </row>
    <row r="8" spans="1:12" x14ac:dyDescent="0.25">
      <c r="A8" s="264"/>
      <c r="B8" s="255"/>
      <c r="C8" s="255"/>
      <c r="D8" s="257"/>
      <c r="E8" s="254"/>
    </row>
    <row r="9" spans="1:12" ht="113.25" customHeight="1" x14ac:dyDescent="0.25">
      <c r="A9" s="131" t="s">
        <v>201</v>
      </c>
      <c r="B9" s="189">
        <v>883.60799999999995</v>
      </c>
      <c r="C9" s="189">
        <v>880.44500000000005</v>
      </c>
      <c r="D9" s="89">
        <f>C9-B9</f>
        <v>-3.1629999999998972</v>
      </c>
      <c r="E9" s="124">
        <f>C9/B9*100</f>
        <v>99.642035834895125</v>
      </c>
    </row>
    <row r="10" spans="1:12" ht="36.75" customHeight="1" x14ac:dyDescent="0.25">
      <c r="A10" s="131" t="s">
        <v>229</v>
      </c>
      <c r="B10" s="189">
        <v>882.27300000000002</v>
      </c>
      <c r="C10" s="189">
        <v>882.27300000000002</v>
      </c>
      <c r="D10" s="89">
        <f t="shared" ref="D10:D12" si="0">C10-B10</f>
        <v>0</v>
      </c>
      <c r="E10" s="124">
        <f t="shared" ref="E10:E12" si="1">C10/B10*100</f>
        <v>100</v>
      </c>
    </row>
    <row r="11" spans="1:12" ht="70.5" customHeight="1" x14ac:dyDescent="0.25">
      <c r="A11" s="131" t="s">
        <v>202</v>
      </c>
      <c r="B11" s="189">
        <v>105.4</v>
      </c>
      <c r="C11" s="189">
        <v>113.233</v>
      </c>
      <c r="D11" s="89">
        <f t="shared" si="0"/>
        <v>7.8329999999999984</v>
      </c>
      <c r="E11" s="124">
        <f t="shared" si="1"/>
        <v>107.43168880455407</v>
      </c>
    </row>
    <row r="12" spans="1:12" ht="21" customHeight="1" x14ac:dyDescent="0.25">
      <c r="A12" s="131" t="s">
        <v>121</v>
      </c>
      <c r="B12" s="189">
        <f>SUM(B9:B11)</f>
        <v>1871.2809999999999</v>
      </c>
      <c r="C12" s="189">
        <f>SUM(C9:C11)</f>
        <v>1875.951</v>
      </c>
      <c r="D12" s="89">
        <f t="shared" si="0"/>
        <v>4.6700000000000728</v>
      </c>
      <c r="E12" s="124">
        <f t="shared" si="1"/>
        <v>100.24956166390831</v>
      </c>
      <c r="J12" s="226"/>
      <c r="K12" s="226"/>
      <c r="L12" s="226"/>
    </row>
    <row r="13" spans="1:12" ht="15.75" x14ac:dyDescent="0.25">
      <c r="A13" s="178"/>
      <c r="B13" s="86"/>
      <c r="C13" s="86"/>
      <c r="D13" s="86"/>
      <c r="E13" s="86"/>
    </row>
    <row r="15" spans="1:12" x14ac:dyDescent="0.25">
      <c r="A15" s="147" t="s">
        <v>116</v>
      </c>
      <c r="B15" s="148"/>
      <c r="C15" s="149"/>
      <c r="D15" s="259" t="s">
        <v>221</v>
      </c>
      <c r="E15" s="259"/>
    </row>
    <row r="16" spans="1:12" ht="17.25" x14ac:dyDescent="0.25">
      <c r="A16" s="90"/>
      <c r="B16" s="91" t="s">
        <v>115</v>
      </c>
      <c r="C16" s="260" t="s">
        <v>122</v>
      </c>
      <c r="D16" s="260"/>
      <c r="E16" s="260"/>
    </row>
  </sheetData>
  <mergeCells count="11">
    <mergeCell ref="A2:E2"/>
    <mergeCell ref="D15:E15"/>
    <mergeCell ref="C16:E16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J36"/>
  <sheetViews>
    <sheetView zoomScaleNormal="100" workbookViewId="0">
      <selection activeCell="C10" sqref="C10"/>
    </sheetView>
  </sheetViews>
  <sheetFormatPr defaultRowHeight="15" x14ac:dyDescent="0.25"/>
  <cols>
    <col min="1" max="1" width="40" customWidth="1"/>
    <col min="2" max="2" width="12.42578125" customWidth="1"/>
    <col min="3" max="3" width="9.85546875" customWidth="1"/>
    <col min="4" max="4" width="11.85546875" customWidth="1"/>
    <col min="5" max="5" width="12.28515625" customWidth="1"/>
  </cols>
  <sheetData>
    <row r="1" spans="1:10" ht="23.25" customHeight="1" x14ac:dyDescent="0.25">
      <c r="A1" s="146"/>
      <c r="B1" s="146"/>
      <c r="C1" s="146"/>
      <c r="D1" s="146"/>
      <c r="E1" s="127" t="s">
        <v>124</v>
      </c>
      <c r="F1" s="146"/>
      <c r="G1" s="146"/>
      <c r="H1" s="146"/>
      <c r="I1" s="146"/>
      <c r="J1" s="146"/>
    </row>
    <row r="2" spans="1:10" ht="27.75" customHeight="1" x14ac:dyDescent="0.25">
      <c r="A2" s="258" t="s">
        <v>222</v>
      </c>
      <c r="B2" s="258"/>
      <c r="C2" s="258"/>
      <c r="D2" s="258"/>
      <c r="E2" s="258"/>
      <c r="F2" s="146"/>
      <c r="G2" s="146"/>
      <c r="H2" s="146"/>
      <c r="I2" s="146"/>
      <c r="J2" s="146"/>
    </row>
    <row r="3" spans="1:10" x14ac:dyDescent="0.25">
      <c r="A3" s="265" t="s">
        <v>43</v>
      </c>
      <c r="B3" s="265"/>
      <c r="C3" s="265"/>
      <c r="D3" s="265"/>
      <c r="E3" s="265"/>
      <c r="F3" s="146"/>
      <c r="G3" s="146"/>
      <c r="H3" s="146"/>
      <c r="I3" s="146"/>
      <c r="J3" s="146"/>
    </row>
    <row r="4" spans="1:10" ht="21.6" customHeight="1" x14ac:dyDescent="0.25">
      <c r="A4" s="261" t="s">
        <v>125</v>
      </c>
      <c r="B4" s="261"/>
      <c r="C4" s="261"/>
      <c r="D4" s="261"/>
      <c r="E4" s="261"/>
      <c r="F4" s="146"/>
      <c r="G4" s="146"/>
      <c r="H4" s="146"/>
      <c r="I4" s="146"/>
      <c r="J4" s="146"/>
    </row>
    <row r="5" spans="1:10" ht="15.75" x14ac:dyDescent="0.25">
      <c r="A5" s="262" t="s">
        <v>160</v>
      </c>
      <c r="B5" s="262"/>
      <c r="C5" s="262"/>
      <c r="D5" s="262"/>
      <c r="E5" s="262"/>
      <c r="F5" s="146"/>
      <c r="G5" s="146"/>
      <c r="H5" s="146"/>
      <c r="I5" s="146"/>
      <c r="J5" s="146"/>
    </row>
    <row r="6" spans="1:10" ht="15.75" x14ac:dyDescent="0.25">
      <c r="A6" s="86"/>
      <c r="B6" s="146"/>
      <c r="C6" s="86"/>
      <c r="D6" s="86"/>
      <c r="E6" s="86"/>
      <c r="F6" s="146"/>
      <c r="G6" s="146"/>
      <c r="H6" s="146"/>
      <c r="I6" s="146"/>
      <c r="J6" s="146"/>
    </row>
    <row r="7" spans="1:10" ht="15" customHeight="1" x14ac:dyDescent="0.25">
      <c r="A7" s="263" t="s">
        <v>120</v>
      </c>
      <c r="B7" s="255" t="s">
        <v>97</v>
      </c>
      <c r="C7" s="255" t="s">
        <v>98</v>
      </c>
      <c r="D7" s="257" t="s">
        <v>99</v>
      </c>
      <c r="E7" s="253" t="s">
        <v>113</v>
      </c>
      <c r="F7" s="146"/>
      <c r="G7" s="146"/>
      <c r="H7" s="146"/>
      <c r="I7" s="146"/>
      <c r="J7" s="146"/>
    </row>
    <row r="8" spans="1:10" x14ac:dyDescent="0.25">
      <c r="A8" s="264"/>
      <c r="B8" s="255"/>
      <c r="C8" s="255"/>
      <c r="D8" s="257"/>
      <c r="E8" s="254"/>
      <c r="F8" s="146"/>
      <c r="G8" s="146"/>
      <c r="H8" s="146"/>
      <c r="I8" s="146"/>
      <c r="J8" s="146"/>
    </row>
    <row r="9" spans="1:10" ht="46.5" customHeight="1" x14ac:dyDescent="0.25">
      <c r="A9" s="131" t="s">
        <v>202</v>
      </c>
      <c r="B9" s="189">
        <v>518.82000000000005</v>
      </c>
      <c r="C9" s="189">
        <v>515.81399999999996</v>
      </c>
      <c r="D9" s="89">
        <f>C9-B9</f>
        <v>-3.0060000000000855</v>
      </c>
      <c r="E9" s="124">
        <f>C9/B9*100</f>
        <v>99.420608303457826</v>
      </c>
      <c r="F9" s="146"/>
      <c r="G9" s="146"/>
      <c r="H9" s="146"/>
      <c r="I9" s="146"/>
      <c r="J9" s="146"/>
    </row>
    <row r="10" spans="1:10" ht="19.5" customHeight="1" x14ac:dyDescent="0.25">
      <c r="A10" s="88" t="s">
        <v>203</v>
      </c>
      <c r="B10" s="189">
        <v>51.335999999999999</v>
      </c>
      <c r="C10" s="189">
        <v>43.941000000000003</v>
      </c>
      <c r="D10" s="89">
        <f t="shared" ref="D10:D21" si="0">C10-B10</f>
        <v>-7.394999999999996</v>
      </c>
      <c r="E10" s="124">
        <f t="shared" ref="E10:E21" si="1">C10/B10*100</f>
        <v>85.594904160822821</v>
      </c>
      <c r="F10" s="146"/>
      <c r="G10" s="146"/>
      <c r="H10" s="146"/>
      <c r="I10" s="146"/>
      <c r="J10" s="146"/>
    </row>
    <row r="11" spans="1:10" ht="49.5" customHeight="1" x14ac:dyDescent="0.25">
      <c r="A11" s="134" t="s">
        <v>204</v>
      </c>
      <c r="B11" s="189">
        <v>0.17799999999999999</v>
      </c>
      <c r="C11" s="189">
        <v>0.17799999999999999</v>
      </c>
      <c r="D11" s="89">
        <f t="shared" si="0"/>
        <v>0</v>
      </c>
      <c r="E11" s="124">
        <f t="shared" si="1"/>
        <v>100</v>
      </c>
      <c r="F11" s="146"/>
      <c r="G11" s="146"/>
      <c r="H11" s="146"/>
      <c r="I11" s="146"/>
      <c r="J11" s="146"/>
    </row>
    <row r="12" spans="1:10" ht="15.75" hidden="1" x14ac:dyDescent="0.25">
      <c r="A12" s="88"/>
      <c r="B12" s="189"/>
      <c r="C12" s="189"/>
      <c r="D12" s="89">
        <f t="shared" si="0"/>
        <v>0</v>
      </c>
      <c r="E12" s="124" t="e">
        <f t="shared" si="1"/>
        <v>#DIV/0!</v>
      </c>
      <c r="F12" s="146"/>
      <c r="G12" s="146"/>
      <c r="H12" s="146"/>
      <c r="I12" s="146"/>
      <c r="J12" s="146"/>
    </row>
    <row r="13" spans="1:10" ht="15.75" hidden="1" x14ac:dyDescent="0.25">
      <c r="A13" s="88"/>
      <c r="B13" s="189"/>
      <c r="C13" s="189"/>
      <c r="D13" s="89">
        <f t="shared" si="0"/>
        <v>0</v>
      </c>
      <c r="E13" s="124" t="e">
        <f t="shared" si="1"/>
        <v>#DIV/0!</v>
      </c>
      <c r="F13" s="146"/>
      <c r="G13" s="146"/>
      <c r="H13" s="146"/>
      <c r="I13" s="146"/>
      <c r="J13" s="146"/>
    </row>
    <row r="14" spans="1:10" ht="15.75" hidden="1" x14ac:dyDescent="0.25">
      <c r="A14" s="88"/>
      <c r="B14" s="189"/>
      <c r="C14" s="189"/>
      <c r="D14" s="89">
        <f t="shared" si="0"/>
        <v>0</v>
      </c>
      <c r="E14" s="124" t="e">
        <f t="shared" si="1"/>
        <v>#DIV/0!</v>
      </c>
      <c r="F14" s="146"/>
      <c r="G14" s="146"/>
      <c r="H14" s="146"/>
      <c r="I14" s="146"/>
      <c r="J14" s="146"/>
    </row>
    <row r="15" spans="1:10" ht="15.75" hidden="1" x14ac:dyDescent="0.25">
      <c r="A15" s="88"/>
      <c r="B15" s="189"/>
      <c r="C15" s="189"/>
      <c r="D15" s="89">
        <f t="shared" si="0"/>
        <v>0</v>
      </c>
      <c r="E15" s="124" t="e">
        <f t="shared" si="1"/>
        <v>#DIV/0!</v>
      </c>
      <c r="F15" s="146"/>
      <c r="G15" s="146"/>
      <c r="H15" s="146"/>
      <c r="I15" s="146"/>
      <c r="J15" s="146"/>
    </row>
    <row r="16" spans="1:10" ht="15.75" hidden="1" x14ac:dyDescent="0.25">
      <c r="A16" s="88"/>
      <c r="B16" s="189"/>
      <c r="C16" s="189"/>
      <c r="D16" s="89">
        <f t="shared" si="0"/>
        <v>0</v>
      </c>
      <c r="E16" s="124" t="e">
        <f t="shared" si="1"/>
        <v>#DIV/0!</v>
      </c>
      <c r="F16" s="146"/>
      <c r="G16" s="146"/>
      <c r="H16" s="146"/>
      <c r="I16" s="146"/>
      <c r="J16" s="146"/>
    </row>
    <row r="17" spans="1:10" ht="15.75" hidden="1" x14ac:dyDescent="0.25">
      <c r="A17" s="88"/>
      <c r="B17" s="189"/>
      <c r="C17" s="189"/>
      <c r="D17" s="89">
        <f t="shared" si="0"/>
        <v>0</v>
      </c>
      <c r="E17" s="124" t="e">
        <f t="shared" si="1"/>
        <v>#DIV/0!</v>
      </c>
      <c r="F17" s="146"/>
      <c r="G17" s="146"/>
      <c r="H17" s="146"/>
      <c r="I17" s="146"/>
      <c r="J17" s="146"/>
    </row>
    <row r="18" spans="1:10" ht="15.75" hidden="1" x14ac:dyDescent="0.25">
      <c r="A18" s="88"/>
      <c r="B18" s="189"/>
      <c r="C18" s="189"/>
      <c r="D18" s="89">
        <f t="shared" si="0"/>
        <v>0</v>
      </c>
      <c r="E18" s="124" t="e">
        <f t="shared" si="1"/>
        <v>#DIV/0!</v>
      </c>
      <c r="F18" s="146"/>
      <c r="G18" s="146"/>
      <c r="H18" s="146"/>
      <c r="I18" s="146"/>
      <c r="J18" s="146"/>
    </row>
    <row r="19" spans="1:10" ht="15.75" hidden="1" x14ac:dyDescent="0.25">
      <c r="A19" s="88"/>
      <c r="B19" s="189"/>
      <c r="C19" s="189"/>
      <c r="D19" s="89">
        <f t="shared" si="0"/>
        <v>0</v>
      </c>
      <c r="E19" s="124" t="e">
        <f t="shared" si="1"/>
        <v>#DIV/0!</v>
      </c>
      <c r="F19" s="146"/>
      <c r="G19" s="146"/>
      <c r="H19" s="146"/>
      <c r="I19" s="146"/>
      <c r="J19" s="146"/>
    </row>
    <row r="20" spans="1:10" ht="15.75" hidden="1" x14ac:dyDescent="0.25">
      <c r="A20" s="88"/>
      <c r="B20" s="189"/>
      <c r="C20" s="189"/>
      <c r="D20" s="89">
        <f t="shared" si="0"/>
        <v>0</v>
      </c>
      <c r="E20" s="124" t="e">
        <f t="shared" si="1"/>
        <v>#DIV/0!</v>
      </c>
      <c r="F20" s="146"/>
      <c r="G20" s="146"/>
      <c r="H20" s="146"/>
      <c r="I20" s="146"/>
      <c r="J20" s="146"/>
    </row>
    <row r="21" spans="1:10" ht="23.25" customHeight="1" x14ac:dyDescent="0.25">
      <c r="A21" s="88" t="s">
        <v>121</v>
      </c>
      <c r="B21" s="189">
        <f>SUM(B9:B20)</f>
        <v>570.33400000000006</v>
      </c>
      <c r="C21" s="189">
        <f>SUM(C9:C20)</f>
        <v>559.93299999999999</v>
      </c>
      <c r="D21" s="89">
        <f t="shared" si="0"/>
        <v>-10.401000000000067</v>
      </c>
      <c r="E21" s="124">
        <f t="shared" si="1"/>
        <v>98.176331763492968</v>
      </c>
      <c r="F21" s="146"/>
      <c r="G21" s="146"/>
      <c r="H21" s="146"/>
      <c r="I21" s="146"/>
      <c r="J21" s="146"/>
    </row>
    <row r="22" spans="1:10" ht="23.25" customHeight="1" x14ac:dyDescent="0.25">
      <c r="A22" s="144"/>
      <c r="B22" s="145"/>
      <c r="C22" s="145"/>
      <c r="D22" s="145"/>
      <c r="E22" s="145"/>
      <c r="F22" s="146"/>
      <c r="G22" s="146"/>
      <c r="H22" s="146"/>
      <c r="I22" s="146"/>
      <c r="J22" s="146"/>
    </row>
    <row r="23" spans="1:10" ht="24" customHeight="1" x14ac:dyDescent="0.25">
      <c r="A23" s="86"/>
      <c r="B23" s="86"/>
      <c r="C23" s="86"/>
      <c r="D23" s="86"/>
      <c r="E23" s="86"/>
      <c r="F23" s="146"/>
      <c r="G23" s="146"/>
      <c r="H23" s="146"/>
      <c r="I23" s="146"/>
      <c r="J23" s="146"/>
    </row>
    <row r="24" spans="1:10" x14ac:dyDescent="0.25">
      <c r="A24" s="146"/>
      <c r="B24" s="146"/>
      <c r="C24" s="146"/>
      <c r="D24" s="146"/>
      <c r="E24" s="146"/>
      <c r="F24" s="146"/>
      <c r="G24" s="146"/>
      <c r="H24" s="146"/>
      <c r="I24" s="146"/>
      <c r="J24" s="146"/>
    </row>
    <row r="25" spans="1:10" x14ac:dyDescent="0.25">
      <c r="A25" s="147" t="s">
        <v>116</v>
      </c>
      <c r="B25" s="148"/>
      <c r="C25" s="149"/>
      <c r="D25" s="259" t="s">
        <v>221</v>
      </c>
      <c r="E25" s="259"/>
      <c r="F25" s="146"/>
      <c r="G25" s="146"/>
      <c r="H25" s="146"/>
      <c r="I25" s="146"/>
      <c r="J25" s="146"/>
    </row>
    <row r="26" spans="1:10" ht="17.25" x14ac:dyDescent="0.25">
      <c r="A26" s="90"/>
      <c r="B26" s="129" t="s">
        <v>115</v>
      </c>
      <c r="C26" s="260" t="s">
        <v>122</v>
      </c>
      <c r="D26" s="260"/>
      <c r="E26" s="260"/>
      <c r="F26" s="146"/>
      <c r="G26" s="146"/>
      <c r="H26" s="146"/>
      <c r="I26" s="146"/>
      <c r="J26" s="146"/>
    </row>
    <row r="27" spans="1:10" x14ac:dyDescent="0.25">
      <c r="A27" s="146"/>
      <c r="B27" s="146"/>
      <c r="C27" s="146"/>
      <c r="D27" s="146"/>
      <c r="E27" s="146"/>
      <c r="F27" s="146"/>
      <c r="G27" s="146"/>
      <c r="H27" s="146"/>
      <c r="I27" s="146"/>
      <c r="J27" s="146"/>
    </row>
    <row r="28" spans="1:10" x14ac:dyDescent="0.25">
      <c r="A28" s="146"/>
      <c r="B28" s="146"/>
      <c r="C28" s="146"/>
      <c r="D28" s="146"/>
      <c r="E28" s="146"/>
      <c r="F28" s="146"/>
      <c r="G28" s="146"/>
      <c r="H28" s="146"/>
      <c r="I28" s="146"/>
      <c r="J28" s="146"/>
    </row>
    <row r="29" spans="1:10" x14ac:dyDescent="0.25">
      <c r="A29" s="146"/>
      <c r="B29" s="146"/>
      <c r="C29" s="146"/>
      <c r="D29" s="146"/>
      <c r="E29" s="146"/>
      <c r="F29" s="146"/>
      <c r="G29" s="146"/>
      <c r="H29" s="146"/>
      <c r="I29" s="146"/>
      <c r="J29" s="146"/>
    </row>
    <row r="30" spans="1:10" x14ac:dyDescent="0.25">
      <c r="A30" s="146"/>
      <c r="B30" s="146"/>
      <c r="C30" s="146"/>
      <c r="D30" s="146"/>
      <c r="E30" s="146"/>
      <c r="F30" s="146"/>
      <c r="G30" s="146"/>
      <c r="H30" s="146"/>
      <c r="I30" s="146"/>
      <c r="J30" s="146"/>
    </row>
    <row r="31" spans="1:10" x14ac:dyDescent="0.25">
      <c r="A31" s="146"/>
      <c r="B31" s="146"/>
      <c r="C31" s="146"/>
      <c r="D31" s="146"/>
      <c r="E31" s="146"/>
      <c r="F31" s="146"/>
      <c r="G31" s="146"/>
      <c r="H31" s="146"/>
      <c r="I31" s="146"/>
      <c r="J31" s="146"/>
    </row>
    <row r="32" spans="1:10" x14ac:dyDescent="0.25">
      <c r="A32" s="146"/>
      <c r="B32" s="146"/>
      <c r="C32" s="146"/>
      <c r="D32" s="146"/>
      <c r="E32" s="146"/>
      <c r="F32" s="146"/>
      <c r="G32" s="146"/>
      <c r="H32" s="146"/>
      <c r="I32" s="146"/>
      <c r="J32" s="146"/>
    </row>
    <row r="33" spans="1:10" x14ac:dyDescent="0.25">
      <c r="A33" s="146"/>
      <c r="B33" s="146"/>
      <c r="C33" s="146"/>
      <c r="D33" s="146"/>
      <c r="E33" s="146"/>
      <c r="F33" s="146"/>
      <c r="G33" s="146"/>
      <c r="H33" s="146"/>
      <c r="I33" s="146"/>
      <c r="J33" s="146"/>
    </row>
    <row r="34" spans="1:10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46"/>
    </row>
    <row r="35" spans="1:10" x14ac:dyDescent="0.25">
      <c r="A35" s="146"/>
      <c r="B35" s="146"/>
      <c r="C35" s="146"/>
      <c r="D35" s="146"/>
      <c r="E35" s="146"/>
      <c r="F35" s="146"/>
      <c r="G35" s="146"/>
      <c r="H35" s="146"/>
      <c r="I35" s="146"/>
      <c r="J35" s="146"/>
    </row>
    <row r="36" spans="1:10" x14ac:dyDescent="0.25">
      <c r="A36" s="146"/>
      <c r="B36" s="146"/>
      <c r="C36" s="146"/>
      <c r="D36" s="146"/>
      <c r="E36" s="146"/>
      <c r="F36" s="146"/>
      <c r="G36" s="146"/>
      <c r="H36" s="146"/>
      <c r="I36" s="146"/>
      <c r="J36" s="146"/>
    </row>
  </sheetData>
  <mergeCells count="11">
    <mergeCell ref="A2:E2"/>
    <mergeCell ref="D25:E25"/>
    <mergeCell ref="C26:E26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9"/>
  <sheetViews>
    <sheetView view="pageBreakPreview" zoomScale="60" zoomScaleNormal="100" workbookViewId="0">
      <pane xSplit="2" ySplit="8" topLeftCell="C13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defaultRowHeight="15" x14ac:dyDescent="0.25"/>
  <cols>
    <col min="1" max="1" width="31.42578125" customWidth="1"/>
    <col min="2" max="2" width="7.42578125" customWidth="1"/>
    <col min="3" max="3" width="12.140625" customWidth="1"/>
    <col min="4" max="4" width="12.7109375" customWidth="1"/>
    <col min="5" max="5" width="12.140625" customWidth="1"/>
    <col min="6" max="6" width="12.42578125" customWidth="1"/>
    <col min="7" max="8" width="12.28515625" customWidth="1"/>
    <col min="9" max="9" width="11.140625" customWidth="1"/>
    <col min="10" max="10" width="11.42578125" customWidth="1"/>
    <col min="11" max="11" width="11.140625" customWidth="1"/>
    <col min="12" max="12" width="12.140625" customWidth="1"/>
    <col min="13" max="13" width="10" bestFit="1" customWidth="1"/>
  </cols>
  <sheetData>
    <row r="1" spans="1:14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268" t="s">
        <v>179</v>
      </c>
      <c r="L1" s="268"/>
    </row>
    <row r="2" spans="1:14" ht="20.25" customHeight="1" x14ac:dyDescent="0.25">
      <c r="A2" s="258" t="s">
        <v>223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</row>
    <row r="3" spans="1:14" x14ac:dyDescent="0.25">
      <c r="A3" s="265" t="s">
        <v>43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146"/>
    </row>
    <row r="4" spans="1:14" ht="18.75" x14ac:dyDescent="0.3">
      <c r="A4" s="269" t="s">
        <v>126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146"/>
    </row>
    <row r="5" spans="1:14" ht="18.75" x14ac:dyDescent="0.3">
      <c r="A5" s="269" t="s">
        <v>159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146"/>
    </row>
    <row r="6" spans="1:14" ht="15.75" x14ac:dyDescent="0.25">
      <c r="A6" s="125"/>
      <c r="B6" s="125"/>
      <c r="C6" s="125"/>
      <c r="D6" s="125"/>
      <c r="E6" s="146"/>
      <c r="F6" s="146"/>
      <c r="G6" s="146"/>
      <c r="H6" s="146"/>
      <c r="I6" s="146"/>
      <c r="J6" s="146"/>
      <c r="K6" s="146"/>
      <c r="L6" s="182"/>
    </row>
    <row r="7" spans="1:14" ht="36.75" customHeight="1" x14ac:dyDescent="0.25">
      <c r="A7" s="270"/>
      <c r="B7" s="88"/>
      <c r="C7" s="272" t="s">
        <v>127</v>
      </c>
      <c r="D7" s="272"/>
      <c r="E7" s="273" t="s">
        <v>128</v>
      </c>
      <c r="F7" s="273"/>
      <c r="G7" s="273" t="s">
        <v>165</v>
      </c>
      <c r="H7" s="273"/>
      <c r="I7" s="272" t="s">
        <v>166</v>
      </c>
      <c r="J7" s="272"/>
      <c r="K7" s="266" t="s">
        <v>167</v>
      </c>
      <c r="L7" s="267"/>
    </row>
    <row r="8" spans="1:14" ht="31.5" x14ac:dyDescent="0.25">
      <c r="A8" s="271"/>
      <c r="B8" s="27" t="s">
        <v>46</v>
      </c>
      <c r="C8" s="184" t="s">
        <v>163</v>
      </c>
      <c r="D8" s="184" t="s">
        <v>164</v>
      </c>
      <c r="E8" s="184" t="s">
        <v>163</v>
      </c>
      <c r="F8" s="184" t="s">
        <v>164</v>
      </c>
      <c r="G8" s="184" t="s">
        <v>163</v>
      </c>
      <c r="H8" s="184" t="s">
        <v>164</v>
      </c>
      <c r="I8" s="184" t="s">
        <v>163</v>
      </c>
      <c r="J8" s="184" t="s">
        <v>164</v>
      </c>
      <c r="K8" s="184" t="s">
        <v>163</v>
      </c>
      <c r="L8" s="184" t="s">
        <v>164</v>
      </c>
    </row>
    <row r="9" spans="1:14" ht="45.6" customHeight="1" x14ac:dyDescent="0.25">
      <c r="A9" s="92" t="s">
        <v>184</v>
      </c>
      <c r="B9" s="93">
        <v>1210</v>
      </c>
      <c r="C9" s="228">
        <f>C10+C11+C12+C13+C25</f>
        <v>69494.399999999994</v>
      </c>
      <c r="D9" s="185">
        <f t="shared" ref="D9:J9" si="0">D10+D11+D12+D13+D25</f>
        <v>68922.815000000002</v>
      </c>
      <c r="E9" s="228">
        <f t="shared" si="0"/>
        <v>14307.33</v>
      </c>
      <c r="F9" s="185">
        <f t="shared" si="0"/>
        <v>14278.91</v>
      </c>
      <c r="G9" s="228">
        <f t="shared" si="0"/>
        <v>7815.5020000000004</v>
      </c>
      <c r="H9" s="185">
        <f t="shared" si="0"/>
        <v>7721.652</v>
      </c>
      <c r="I9" s="228">
        <f t="shared" si="0"/>
        <v>4450.9079999999994</v>
      </c>
      <c r="J9" s="185">
        <f t="shared" si="0"/>
        <v>4420.9059999999999</v>
      </c>
      <c r="K9" s="185">
        <f>C9+E9+G9+I9</f>
        <v>96068.139999999985</v>
      </c>
      <c r="L9" s="185">
        <f>D9+F9+H9+J9</f>
        <v>95344.28300000001</v>
      </c>
    </row>
    <row r="10" spans="1:14" ht="25.5" customHeight="1" x14ac:dyDescent="0.25">
      <c r="A10" s="94" t="s">
        <v>29</v>
      </c>
      <c r="B10" s="95">
        <v>1211</v>
      </c>
      <c r="C10" s="186">
        <v>53191.834999999999</v>
      </c>
      <c r="D10" s="186">
        <v>52657.258999999998</v>
      </c>
      <c r="E10" s="225"/>
      <c r="F10" s="186"/>
      <c r="G10" s="225"/>
      <c r="H10" s="186"/>
      <c r="I10" s="186">
        <v>735.101</v>
      </c>
      <c r="J10" s="186">
        <v>732.62099999999998</v>
      </c>
      <c r="K10" s="185">
        <f t="shared" ref="K10:K25" si="1">C10+E10+G10+I10</f>
        <v>53926.936000000002</v>
      </c>
      <c r="L10" s="185">
        <f t="shared" ref="L10:L25" si="2">D10+F10+H10+J10</f>
        <v>53389.88</v>
      </c>
      <c r="M10" s="162"/>
    </row>
    <row r="11" spans="1:14" ht="15.75" x14ac:dyDescent="0.25">
      <c r="A11" s="96" t="s">
        <v>28</v>
      </c>
      <c r="B11" s="97">
        <v>1212</v>
      </c>
      <c r="C11" s="186">
        <v>11612</v>
      </c>
      <c r="D11" s="186">
        <v>11488.125</v>
      </c>
      <c r="E11" s="225"/>
      <c r="F11" s="186"/>
      <c r="G11" s="225"/>
      <c r="H11" s="186"/>
      <c r="I11" s="186">
        <v>161.72200000000001</v>
      </c>
      <c r="J11" s="186">
        <v>159.94499999999999</v>
      </c>
      <c r="K11" s="185">
        <f t="shared" si="1"/>
        <v>11773.722</v>
      </c>
      <c r="L11" s="185">
        <f t="shared" si="2"/>
        <v>11648.07</v>
      </c>
      <c r="M11" s="162"/>
    </row>
    <row r="12" spans="1:14" ht="31.5" x14ac:dyDescent="0.25">
      <c r="A12" s="98" t="s">
        <v>56</v>
      </c>
      <c r="B12" s="99">
        <v>1213</v>
      </c>
      <c r="C12" s="225"/>
      <c r="D12" s="186"/>
      <c r="E12" s="186">
        <v>35.539000000000001</v>
      </c>
      <c r="F12" s="186">
        <v>35.539000000000001</v>
      </c>
      <c r="G12" s="225"/>
      <c r="H12" s="186"/>
      <c r="I12" s="225"/>
      <c r="J12" s="186"/>
      <c r="K12" s="185">
        <f t="shared" si="1"/>
        <v>35.539000000000001</v>
      </c>
      <c r="L12" s="185">
        <f t="shared" si="2"/>
        <v>35.539000000000001</v>
      </c>
    </row>
    <row r="13" spans="1:14" ht="15.75" x14ac:dyDescent="0.25">
      <c r="A13" s="98" t="s">
        <v>57</v>
      </c>
      <c r="B13" s="99">
        <v>1214</v>
      </c>
      <c r="C13" s="186">
        <f>C14+C15+C16+C17+C18+C19+C20+C21+C22+C23+C24</f>
        <v>3419.1</v>
      </c>
      <c r="D13" s="186">
        <f t="shared" ref="D13:J13" si="3">D14+D15+D16+D17+D18+D19+D20+D21+D22+D23+D24</f>
        <v>3281.2080000000001</v>
      </c>
      <c r="E13" s="186">
        <f t="shared" si="3"/>
        <v>3502.5960000000005</v>
      </c>
      <c r="F13" s="225">
        <f t="shared" si="3"/>
        <v>3493.4609999999998</v>
      </c>
      <c r="G13" s="186">
        <f t="shared" si="3"/>
        <v>7801.2610000000004</v>
      </c>
      <c r="H13" s="186">
        <f t="shared" si="3"/>
        <v>7721.652</v>
      </c>
      <c r="I13" s="186">
        <f t="shared" si="3"/>
        <v>2839.752</v>
      </c>
      <c r="J13" s="186">
        <f t="shared" si="3"/>
        <v>2814.0070000000001</v>
      </c>
      <c r="K13" s="185">
        <f t="shared" si="1"/>
        <v>17562.708999999999</v>
      </c>
      <c r="L13" s="185">
        <f>D13+F13+H13+J13</f>
        <v>17310.328000000001</v>
      </c>
    </row>
    <row r="14" spans="1:14" ht="31.5" x14ac:dyDescent="0.25">
      <c r="A14" s="100" t="s">
        <v>58</v>
      </c>
      <c r="B14" s="101" t="s">
        <v>59</v>
      </c>
      <c r="C14" s="187">
        <v>1015</v>
      </c>
      <c r="D14" s="187">
        <v>988.17100000000005</v>
      </c>
      <c r="E14" s="187">
        <v>540</v>
      </c>
      <c r="F14" s="233">
        <v>539.99099999999999</v>
      </c>
      <c r="G14" s="187">
        <v>7500</v>
      </c>
      <c r="H14" s="233">
        <v>7465.96</v>
      </c>
      <c r="I14" s="224"/>
      <c r="J14" s="187"/>
      <c r="K14" s="185">
        <f t="shared" si="1"/>
        <v>9055</v>
      </c>
      <c r="L14" s="185">
        <f t="shared" si="2"/>
        <v>8994.1219999999994</v>
      </c>
      <c r="N14" s="162"/>
    </row>
    <row r="15" spans="1:14" ht="28.15" customHeight="1" x14ac:dyDescent="0.25">
      <c r="A15" s="102" t="s">
        <v>60</v>
      </c>
      <c r="B15" s="95" t="s">
        <v>61</v>
      </c>
      <c r="C15" s="188">
        <v>60</v>
      </c>
      <c r="D15" s="188">
        <v>45.847000000000001</v>
      </c>
      <c r="E15" s="188">
        <v>54</v>
      </c>
      <c r="F15" s="233">
        <v>50.674999999999997</v>
      </c>
      <c r="G15" s="188">
        <v>155</v>
      </c>
      <c r="H15" s="233">
        <v>119.812</v>
      </c>
      <c r="I15" s="170"/>
      <c r="J15" s="188"/>
      <c r="K15" s="185">
        <f t="shared" si="1"/>
        <v>269</v>
      </c>
      <c r="L15" s="185">
        <f t="shared" si="2"/>
        <v>216.334</v>
      </c>
      <c r="M15" s="162"/>
      <c r="N15" s="162"/>
    </row>
    <row r="16" spans="1:14" ht="15.75" x14ac:dyDescent="0.25">
      <c r="A16" s="103" t="s">
        <v>62</v>
      </c>
      <c r="B16" s="95" t="s">
        <v>63</v>
      </c>
      <c r="C16" s="170"/>
      <c r="D16" s="188"/>
      <c r="E16" s="188">
        <v>152</v>
      </c>
      <c r="F16" s="233">
        <v>146.535</v>
      </c>
      <c r="G16" s="188"/>
      <c r="H16" s="188"/>
      <c r="I16" s="170"/>
      <c r="J16" s="188"/>
      <c r="K16" s="185">
        <f t="shared" si="1"/>
        <v>152</v>
      </c>
      <c r="L16" s="185">
        <f t="shared" si="2"/>
        <v>146.535</v>
      </c>
    </row>
    <row r="17" spans="1:14" ht="31.5" x14ac:dyDescent="0.25">
      <c r="A17" s="103" t="s">
        <v>64</v>
      </c>
      <c r="B17" s="95" t="s">
        <v>65</v>
      </c>
      <c r="C17" s="188">
        <v>280</v>
      </c>
      <c r="D17" s="188">
        <v>273.42899999999997</v>
      </c>
      <c r="E17" s="188">
        <v>6.5000000000000002E-2</v>
      </c>
      <c r="F17" s="188">
        <v>6.5000000000000002E-2</v>
      </c>
      <c r="G17" s="188">
        <v>90</v>
      </c>
      <c r="H17" s="233">
        <v>84.504000000000005</v>
      </c>
      <c r="I17" s="188">
        <v>64</v>
      </c>
      <c r="J17" s="188">
        <v>62.3</v>
      </c>
      <c r="K17" s="185">
        <f t="shared" si="1"/>
        <v>434.065</v>
      </c>
      <c r="L17" s="185">
        <f t="shared" si="2"/>
        <v>420.298</v>
      </c>
      <c r="M17" s="162"/>
      <c r="N17" s="162"/>
    </row>
    <row r="18" spans="1:14" ht="15.75" x14ac:dyDescent="0.25">
      <c r="A18" s="104" t="s">
        <v>66</v>
      </c>
      <c r="B18" s="95" t="s">
        <v>67</v>
      </c>
      <c r="C18" s="188">
        <v>10</v>
      </c>
      <c r="D18" s="188">
        <v>9.5370000000000008</v>
      </c>
      <c r="E18" s="188"/>
      <c r="F18" s="222"/>
      <c r="G18" s="188">
        <v>0.5</v>
      </c>
      <c r="H18" s="233">
        <v>0.221</v>
      </c>
      <c r="I18" s="188">
        <v>350</v>
      </c>
      <c r="J18" s="188">
        <v>348.553</v>
      </c>
      <c r="K18" s="185">
        <f t="shared" si="1"/>
        <v>360.5</v>
      </c>
      <c r="L18" s="185">
        <f t="shared" si="2"/>
        <v>358.31099999999998</v>
      </c>
    </row>
    <row r="19" spans="1:14" ht="31.5" x14ac:dyDescent="0.25">
      <c r="A19" s="104" t="s">
        <v>68</v>
      </c>
      <c r="B19" s="95" t="s">
        <v>69</v>
      </c>
      <c r="C19" s="188">
        <v>820</v>
      </c>
      <c r="D19" s="188">
        <v>743.80899999999997</v>
      </c>
      <c r="E19" s="188">
        <v>419.3</v>
      </c>
      <c r="F19" s="233">
        <v>418.96800000000002</v>
      </c>
      <c r="G19" s="188">
        <v>0.76100000000000001</v>
      </c>
      <c r="H19" s="233">
        <v>0.76100000000000001</v>
      </c>
      <c r="I19" s="188">
        <v>14</v>
      </c>
      <c r="J19" s="188">
        <v>12.801</v>
      </c>
      <c r="K19" s="185">
        <f t="shared" si="1"/>
        <v>1254.0609999999999</v>
      </c>
      <c r="L19" s="185">
        <f t="shared" si="2"/>
        <v>1176.3389999999999</v>
      </c>
    </row>
    <row r="20" spans="1:14" ht="30" customHeight="1" x14ac:dyDescent="0.25">
      <c r="A20" s="105" t="s">
        <v>70</v>
      </c>
      <c r="B20" s="95" t="s">
        <v>71</v>
      </c>
      <c r="C20" s="188"/>
      <c r="D20" s="188"/>
      <c r="E20" s="188">
        <v>2337.2310000000002</v>
      </c>
      <c r="F20" s="188">
        <v>2337.2269999999999</v>
      </c>
      <c r="G20" s="188"/>
      <c r="H20" s="188"/>
      <c r="I20" s="188">
        <v>1457.7719999999999</v>
      </c>
      <c r="J20" s="188">
        <v>1457.5930000000001</v>
      </c>
      <c r="K20" s="185">
        <f t="shared" si="1"/>
        <v>3795.0030000000002</v>
      </c>
      <c r="L20" s="185">
        <f t="shared" si="2"/>
        <v>3794.8199999999997</v>
      </c>
    </row>
    <row r="21" spans="1:14" ht="15.75" x14ac:dyDescent="0.25">
      <c r="A21" s="104" t="s">
        <v>72</v>
      </c>
      <c r="B21" s="95" t="s">
        <v>73</v>
      </c>
      <c r="C21" s="188"/>
      <c r="D21" s="188"/>
      <c r="E21" s="170"/>
      <c r="F21" s="188"/>
      <c r="G21" s="188"/>
      <c r="H21" s="188"/>
      <c r="I21" s="188"/>
      <c r="J21" s="188"/>
      <c r="K21" s="185">
        <f t="shared" si="1"/>
        <v>0</v>
      </c>
      <c r="L21" s="185">
        <f t="shared" si="2"/>
        <v>0</v>
      </c>
    </row>
    <row r="22" spans="1:14" ht="15.75" x14ac:dyDescent="0.25">
      <c r="A22" s="104" t="s">
        <v>74</v>
      </c>
      <c r="B22" s="106" t="s">
        <v>75</v>
      </c>
      <c r="C22" s="188">
        <v>24</v>
      </c>
      <c r="D22" s="188">
        <v>19.404</v>
      </c>
      <c r="E22" s="170"/>
      <c r="F22" s="223"/>
      <c r="G22" s="188">
        <v>55</v>
      </c>
      <c r="H22" s="233">
        <v>50.393999999999998</v>
      </c>
      <c r="I22" s="188">
        <v>38</v>
      </c>
      <c r="J22" s="188">
        <v>35.43</v>
      </c>
      <c r="K22" s="185">
        <f t="shared" si="1"/>
        <v>117</v>
      </c>
      <c r="L22" s="185">
        <f t="shared" si="2"/>
        <v>105.22800000000001</v>
      </c>
      <c r="N22" s="162"/>
    </row>
    <row r="23" spans="1:14" ht="31.5" x14ac:dyDescent="0.25">
      <c r="A23" s="107" t="s">
        <v>76</v>
      </c>
      <c r="B23" s="106" t="s">
        <v>77</v>
      </c>
      <c r="C23" s="188">
        <v>1210.0999999999999</v>
      </c>
      <c r="D23" s="188">
        <v>1201.011</v>
      </c>
      <c r="E23" s="170"/>
      <c r="F23" s="223"/>
      <c r="G23" s="170"/>
      <c r="H23" s="188"/>
      <c r="I23" s="188">
        <v>915.98</v>
      </c>
      <c r="J23" s="188">
        <v>897.33</v>
      </c>
      <c r="K23" s="185">
        <f t="shared" si="1"/>
        <v>2126.08</v>
      </c>
      <c r="L23" s="185">
        <f t="shared" si="2"/>
        <v>2098.3409999999999</v>
      </c>
    </row>
    <row r="24" spans="1:14" ht="15.75" x14ac:dyDescent="0.25">
      <c r="A24" s="103" t="s">
        <v>78</v>
      </c>
      <c r="B24" s="108" t="s">
        <v>79</v>
      </c>
      <c r="C24" s="188"/>
      <c r="D24" s="188"/>
      <c r="E24" s="170"/>
      <c r="F24" s="223"/>
      <c r="G24" s="170"/>
      <c r="H24" s="188"/>
      <c r="I24" s="188"/>
      <c r="J24" s="188"/>
      <c r="K24" s="185">
        <f t="shared" si="1"/>
        <v>0</v>
      </c>
      <c r="L24" s="185">
        <f t="shared" si="2"/>
        <v>0</v>
      </c>
    </row>
    <row r="25" spans="1:14" ht="15.75" x14ac:dyDescent="0.25">
      <c r="A25" s="109" t="s">
        <v>129</v>
      </c>
      <c r="B25" s="108">
        <v>1215</v>
      </c>
      <c r="C25" s="188">
        <v>1271.4649999999999</v>
      </c>
      <c r="D25" s="188">
        <v>1496.223</v>
      </c>
      <c r="E25" s="188">
        <v>10769.195</v>
      </c>
      <c r="F25" s="188">
        <v>10749.91</v>
      </c>
      <c r="G25" s="188">
        <v>14.241</v>
      </c>
      <c r="H25" s="188">
        <f>H26+H27</f>
        <v>0</v>
      </c>
      <c r="I25" s="188">
        <v>714.33299999999997</v>
      </c>
      <c r="J25" s="188">
        <v>714.33299999999997</v>
      </c>
      <c r="K25" s="185">
        <f t="shared" si="1"/>
        <v>12769.234</v>
      </c>
      <c r="L25" s="185">
        <f t="shared" si="2"/>
        <v>12960.466</v>
      </c>
      <c r="M25" s="162"/>
    </row>
    <row r="26" spans="1:14" x14ac:dyDescent="0.25">
      <c r="A26" s="231"/>
      <c r="B26" s="231"/>
      <c r="C26" s="231"/>
      <c r="D26" s="231"/>
      <c r="E26" s="231"/>
      <c r="F26" s="231"/>
      <c r="G26" s="231"/>
      <c r="H26" s="231"/>
      <c r="I26" s="231"/>
      <c r="J26" s="231"/>
    </row>
    <row r="27" spans="1:14" x14ac:dyDescent="0.25">
      <c r="A27" s="232"/>
      <c r="B27" s="232"/>
      <c r="C27" s="232"/>
      <c r="D27" s="232"/>
      <c r="E27" s="232"/>
      <c r="F27" s="232"/>
      <c r="G27" s="232"/>
      <c r="H27" s="232"/>
      <c r="I27" s="232"/>
      <c r="J27" s="232"/>
      <c r="K27" s="150"/>
    </row>
    <row r="28" spans="1:14" ht="18" customHeight="1" x14ac:dyDescent="0.25">
      <c r="A28" s="147" t="s">
        <v>116</v>
      </c>
      <c r="B28" s="149"/>
      <c r="C28" s="149"/>
      <c r="D28" s="147"/>
      <c r="E28" s="151"/>
      <c r="F28" s="151"/>
      <c r="G28" s="150"/>
      <c r="H28" s="149"/>
      <c r="I28" s="259" t="s">
        <v>221</v>
      </c>
      <c r="J28" s="259"/>
      <c r="K28" s="150"/>
    </row>
    <row r="29" spans="1:14" ht="18" customHeight="1" x14ac:dyDescent="0.25">
      <c r="B29" s="110"/>
      <c r="C29" s="110"/>
      <c r="D29" s="110"/>
      <c r="E29" s="260"/>
      <c r="F29" s="260"/>
      <c r="H29" s="260" t="s">
        <v>122</v>
      </c>
      <c r="I29" s="260"/>
      <c r="J29" s="260"/>
    </row>
  </sheetData>
  <mergeCells count="14">
    <mergeCell ref="E29:F29"/>
    <mergeCell ref="K7:L7"/>
    <mergeCell ref="I28:J28"/>
    <mergeCell ref="H29:J29"/>
    <mergeCell ref="K1:L1"/>
    <mergeCell ref="A3:K3"/>
    <mergeCell ref="A4:K4"/>
    <mergeCell ref="A5:K5"/>
    <mergeCell ref="A7:A8"/>
    <mergeCell ref="C7:D7"/>
    <mergeCell ref="E7:F7"/>
    <mergeCell ref="G7:H7"/>
    <mergeCell ref="I7:J7"/>
    <mergeCell ref="A2:L2"/>
  </mergeCells>
  <pageMargins left="0.82677165354330717" right="0.23622047244094491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6"/>
  <sheetViews>
    <sheetView view="pageBreakPreview" topLeftCell="A4" zoomScale="60" zoomScaleNormal="100" workbookViewId="0">
      <selection activeCell="C22" sqref="C22"/>
    </sheetView>
  </sheetViews>
  <sheetFormatPr defaultRowHeight="15" x14ac:dyDescent="0.25"/>
  <cols>
    <col min="1" max="1" width="40.28515625" customWidth="1"/>
    <col min="2" max="2" width="12.42578125" customWidth="1"/>
    <col min="3" max="3" width="11.85546875" customWidth="1"/>
    <col min="4" max="4" width="11.7109375" customWidth="1"/>
    <col min="5" max="5" width="13.28515625" customWidth="1"/>
    <col min="10" max="10" width="12" customWidth="1"/>
  </cols>
  <sheetData>
    <row r="1" spans="1:5" ht="23.25" customHeight="1" x14ac:dyDescent="0.25">
      <c r="E1" s="119" t="s">
        <v>130</v>
      </c>
    </row>
    <row r="2" spans="1:5" ht="24" customHeight="1" x14ac:dyDescent="0.25">
      <c r="A2" s="258" t="s">
        <v>222</v>
      </c>
      <c r="B2" s="258"/>
      <c r="C2" s="258"/>
      <c r="D2" s="258"/>
      <c r="E2" s="258"/>
    </row>
    <row r="3" spans="1:5" ht="21.6" customHeight="1" x14ac:dyDescent="0.25">
      <c r="A3" s="275" t="s">
        <v>43</v>
      </c>
      <c r="B3" s="275"/>
      <c r="C3" s="275"/>
      <c r="D3" s="275"/>
      <c r="E3" s="275"/>
    </row>
    <row r="4" spans="1:5" ht="15.75" x14ac:dyDescent="0.25">
      <c r="A4" s="276" t="s">
        <v>205</v>
      </c>
      <c r="B4" s="276"/>
      <c r="C4" s="276"/>
      <c r="D4" s="276"/>
      <c r="E4" s="276"/>
    </row>
    <row r="5" spans="1:5" ht="15" customHeight="1" x14ac:dyDescent="0.25">
      <c r="A5" s="262" t="s">
        <v>158</v>
      </c>
      <c r="B5" s="262"/>
      <c r="C5" s="262"/>
      <c r="D5" s="262"/>
      <c r="E5" s="262"/>
    </row>
    <row r="6" spans="1:5" ht="15.75" x14ac:dyDescent="0.25">
      <c r="A6" s="86"/>
      <c r="C6" s="86"/>
      <c r="D6" s="86"/>
      <c r="E6" s="86"/>
    </row>
    <row r="7" spans="1:5" x14ac:dyDescent="0.25">
      <c r="A7" s="263" t="s">
        <v>120</v>
      </c>
      <c r="B7" s="255" t="s">
        <v>97</v>
      </c>
      <c r="C7" s="255" t="s">
        <v>98</v>
      </c>
      <c r="D7" s="257" t="s">
        <v>99</v>
      </c>
      <c r="E7" s="253" t="s">
        <v>113</v>
      </c>
    </row>
    <row r="8" spans="1:5" x14ac:dyDescent="0.25">
      <c r="A8" s="264"/>
      <c r="B8" s="255"/>
      <c r="C8" s="255"/>
      <c r="D8" s="257"/>
      <c r="E8" s="254"/>
    </row>
    <row r="9" spans="1:5" ht="15.75" x14ac:dyDescent="0.25">
      <c r="A9" s="135" t="s">
        <v>206</v>
      </c>
      <c r="B9" s="189">
        <v>0</v>
      </c>
      <c r="C9" s="189">
        <v>0</v>
      </c>
      <c r="D9" s="189">
        <f>C9-B9</f>
        <v>0</v>
      </c>
      <c r="E9" s="190" t="e">
        <f>C9/B9*100</f>
        <v>#DIV/0!</v>
      </c>
    </row>
    <row r="10" spans="1:5" ht="31.5" x14ac:dyDescent="0.25">
      <c r="A10" s="135" t="s">
        <v>207</v>
      </c>
      <c r="B10" s="189">
        <v>106.16</v>
      </c>
      <c r="C10" s="189">
        <v>106.15900000000001</v>
      </c>
      <c r="D10" s="189">
        <f t="shared" ref="D10:D22" si="0">C10-B10</f>
        <v>-9.9999999999056399E-4</v>
      </c>
      <c r="E10" s="190">
        <f t="shared" ref="E10:E22" si="1">C10/B10*100</f>
        <v>99.999058025621707</v>
      </c>
    </row>
    <row r="11" spans="1:5" ht="15.75" x14ac:dyDescent="0.25">
      <c r="A11" s="135" t="s">
        <v>208</v>
      </c>
      <c r="B11" s="189">
        <v>1158</v>
      </c>
      <c r="C11" s="189">
        <v>1071.374</v>
      </c>
      <c r="D11" s="189">
        <f t="shared" si="0"/>
        <v>-86.625999999999976</v>
      </c>
      <c r="E11" s="190">
        <f t="shared" si="1"/>
        <v>92.519343696027633</v>
      </c>
    </row>
    <row r="12" spans="1:5" ht="21" customHeight="1" x14ac:dyDescent="0.25">
      <c r="A12" s="136" t="s">
        <v>209</v>
      </c>
      <c r="B12" s="189">
        <v>16.119</v>
      </c>
      <c r="C12" s="189">
        <v>15.954000000000001</v>
      </c>
      <c r="D12" s="189">
        <f t="shared" si="0"/>
        <v>-0.16499999999999915</v>
      </c>
      <c r="E12" s="190">
        <f t="shared" si="1"/>
        <v>98.976363297971346</v>
      </c>
    </row>
    <row r="13" spans="1:5" ht="18.75" customHeight="1" x14ac:dyDescent="0.25">
      <c r="A13" s="135" t="s">
        <v>210</v>
      </c>
      <c r="B13" s="189">
        <v>19.928999999999998</v>
      </c>
      <c r="C13" s="189">
        <v>19.928000000000001</v>
      </c>
      <c r="D13" s="189">
        <f t="shared" si="0"/>
        <v>-9.9999999999766942E-4</v>
      </c>
      <c r="E13" s="190">
        <f t="shared" si="1"/>
        <v>99.994982186763011</v>
      </c>
    </row>
    <row r="14" spans="1:5" ht="15.75" x14ac:dyDescent="0.25">
      <c r="A14" s="137" t="s">
        <v>211</v>
      </c>
      <c r="B14" s="189">
        <v>174.9</v>
      </c>
      <c r="C14" s="189">
        <v>174.8</v>
      </c>
      <c r="D14" s="189">
        <f t="shared" si="0"/>
        <v>-9.9999999999994316E-2</v>
      </c>
      <c r="E14" s="190">
        <f t="shared" si="1"/>
        <v>99.942824471126357</v>
      </c>
    </row>
    <row r="15" spans="1:5" ht="15.75" x14ac:dyDescent="0.25">
      <c r="A15" s="138" t="s">
        <v>212</v>
      </c>
      <c r="B15" s="189">
        <v>32.700000000000003</v>
      </c>
      <c r="C15" s="189">
        <v>32.700000000000003</v>
      </c>
      <c r="D15" s="189">
        <f t="shared" si="0"/>
        <v>0</v>
      </c>
      <c r="E15" s="190">
        <f t="shared" si="1"/>
        <v>100</v>
      </c>
    </row>
    <row r="16" spans="1:5" ht="15.75" x14ac:dyDescent="0.25">
      <c r="A16" s="138" t="s">
        <v>213</v>
      </c>
      <c r="B16" s="189">
        <v>20.7</v>
      </c>
      <c r="C16" s="189">
        <v>20.7</v>
      </c>
      <c r="D16" s="189">
        <f t="shared" si="0"/>
        <v>0</v>
      </c>
      <c r="E16" s="190">
        <f t="shared" si="1"/>
        <v>100</v>
      </c>
    </row>
    <row r="17" spans="1:5" ht="15.75" x14ac:dyDescent="0.25">
      <c r="A17" s="138" t="s">
        <v>214</v>
      </c>
      <c r="B17" s="189">
        <v>28.988</v>
      </c>
      <c r="C17" s="189">
        <v>28.216000000000001</v>
      </c>
      <c r="D17" s="189">
        <f t="shared" si="0"/>
        <v>-0.77199999999999847</v>
      </c>
      <c r="E17" s="190">
        <f t="shared" si="1"/>
        <v>97.336829032703193</v>
      </c>
    </row>
    <row r="18" spans="1:5" ht="15.75" x14ac:dyDescent="0.25">
      <c r="A18" s="139" t="s">
        <v>215</v>
      </c>
      <c r="B18" s="189">
        <v>336.798</v>
      </c>
      <c r="C18" s="189">
        <v>336.75799999999998</v>
      </c>
      <c r="D18" s="189">
        <f t="shared" si="0"/>
        <v>-4.0000000000020464E-2</v>
      </c>
      <c r="E18" s="190">
        <f t="shared" si="1"/>
        <v>99.988123444913555</v>
      </c>
    </row>
    <row r="19" spans="1:5" ht="15.75" x14ac:dyDescent="0.25">
      <c r="A19" s="139" t="s">
        <v>216</v>
      </c>
      <c r="B19" s="189">
        <v>5.55</v>
      </c>
      <c r="C19" s="189">
        <v>2.35</v>
      </c>
      <c r="D19" s="189">
        <f t="shared" si="0"/>
        <v>-3.1999999999999997</v>
      </c>
      <c r="E19" s="190">
        <f t="shared" si="1"/>
        <v>42.342342342342342</v>
      </c>
    </row>
    <row r="20" spans="1:5" ht="31.5" x14ac:dyDescent="0.25">
      <c r="A20" s="139" t="s">
        <v>217</v>
      </c>
      <c r="B20" s="189">
        <v>10749.915000000001</v>
      </c>
      <c r="C20" s="189">
        <v>10749.91</v>
      </c>
      <c r="D20" s="189">
        <f t="shared" si="0"/>
        <v>-5.0000000010186341E-3</v>
      </c>
      <c r="E20" s="190">
        <f t="shared" si="1"/>
        <v>99.999953488004309</v>
      </c>
    </row>
    <row r="21" spans="1:5" ht="15.75" customHeight="1" x14ac:dyDescent="0.25">
      <c r="A21" s="139" t="s">
        <v>218</v>
      </c>
      <c r="B21" s="189">
        <v>119.47499999999999</v>
      </c>
      <c r="C21" s="189">
        <v>401.61700000000002</v>
      </c>
      <c r="D21" s="189">
        <f t="shared" si="0"/>
        <v>282.14200000000005</v>
      </c>
      <c r="E21" s="190">
        <f t="shared" si="1"/>
        <v>336.15149612889729</v>
      </c>
    </row>
    <row r="22" spans="1:5" ht="20.25" customHeight="1" x14ac:dyDescent="0.25">
      <c r="A22" s="88" t="s">
        <v>121</v>
      </c>
      <c r="B22" s="189">
        <f>SUM(B9:B21)</f>
        <v>12769.234000000002</v>
      </c>
      <c r="C22" s="189">
        <f>SUM(C9:C21)</f>
        <v>12960.466</v>
      </c>
      <c r="D22" s="189">
        <f t="shared" si="0"/>
        <v>191.23199999999815</v>
      </c>
      <c r="E22" s="190">
        <f t="shared" si="1"/>
        <v>101.49759962108924</v>
      </c>
    </row>
    <row r="23" spans="1:5" ht="15.75" x14ac:dyDescent="0.25">
      <c r="A23" s="86"/>
      <c r="B23" s="86"/>
      <c r="C23" s="86"/>
      <c r="D23" s="86"/>
      <c r="E23" s="86"/>
    </row>
    <row r="25" spans="1:5" x14ac:dyDescent="0.25">
      <c r="A25" s="147" t="s">
        <v>116</v>
      </c>
      <c r="B25" s="148"/>
      <c r="C25" s="149"/>
      <c r="D25" s="259" t="s">
        <v>221</v>
      </c>
      <c r="E25" s="259"/>
    </row>
    <row r="26" spans="1:5" ht="17.25" x14ac:dyDescent="0.25">
      <c r="A26" s="90"/>
      <c r="B26" s="173" t="s">
        <v>115</v>
      </c>
      <c r="C26" s="274" t="s">
        <v>122</v>
      </c>
      <c r="D26" s="274"/>
      <c r="E26" s="274"/>
    </row>
  </sheetData>
  <mergeCells count="11">
    <mergeCell ref="A2:E2"/>
    <mergeCell ref="D25:E25"/>
    <mergeCell ref="C26:E26"/>
    <mergeCell ref="C7:C8"/>
    <mergeCell ref="D7:D8"/>
    <mergeCell ref="E7:E8"/>
    <mergeCell ref="A3:E3"/>
    <mergeCell ref="A4:E4"/>
    <mergeCell ref="A5:E5"/>
    <mergeCell ref="A7:A8"/>
    <mergeCell ref="B7:B8"/>
  </mergeCells>
  <pageMargins left="0.7" right="0.7" top="0.75" bottom="0.75" header="0.3" footer="0.3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5"/>
  <sheetViews>
    <sheetView zoomScaleNormal="100" workbookViewId="0">
      <selection activeCell="L38" sqref="L38"/>
    </sheetView>
  </sheetViews>
  <sheetFormatPr defaultRowHeight="15" x14ac:dyDescent="0.25"/>
  <cols>
    <col min="1" max="1" width="34.42578125" customWidth="1"/>
    <col min="2" max="2" width="13.7109375" customWidth="1"/>
    <col min="3" max="3" width="12.85546875" customWidth="1"/>
    <col min="4" max="4" width="12" customWidth="1"/>
    <col min="5" max="5" width="13.28515625" customWidth="1"/>
  </cols>
  <sheetData>
    <row r="1" spans="1:5" ht="25.5" customHeight="1" x14ac:dyDescent="0.25">
      <c r="E1" s="119" t="s">
        <v>131</v>
      </c>
    </row>
    <row r="2" spans="1:5" ht="28.5" customHeight="1" x14ac:dyDescent="0.25">
      <c r="A2" s="258" t="s">
        <v>222</v>
      </c>
      <c r="B2" s="258"/>
      <c r="C2" s="258"/>
      <c r="D2" s="258"/>
      <c r="E2" s="258"/>
    </row>
    <row r="3" spans="1:5" x14ac:dyDescent="0.25">
      <c r="A3" s="275" t="s">
        <v>43</v>
      </c>
      <c r="B3" s="275"/>
      <c r="C3" s="275"/>
      <c r="D3" s="275"/>
      <c r="E3" s="275"/>
    </row>
    <row r="4" spans="1:5" ht="21.6" customHeight="1" x14ac:dyDescent="0.25">
      <c r="A4" s="261" t="s">
        <v>132</v>
      </c>
      <c r="B4" s="261"/>
      <c r="C4" s="261"/>
      <c r="D4" s="261"/>
      <c r="E4" s="261"/>
    </row>
    <row r="5" spans="1:5" ht="15.75" x14ac:dyDescent="0.25">
      <c r="A5" s="262" t="s">
        <v>157</v>
      </c>
      <c r="B5" s="262"/>
      <c r="C5" s="262"/>
      <c r="D5" s="262"/>
      <c r="E5" s="262"/>
    </row>
    <row r="6" spans="1:5" ht="15.75" x14ac:dyDescent="0.25">
      <c r="A6" s="86"/>
      <c r="C6" s="86"/>
      <c r="D6" s="86"/>
      <c r="E6" s="86"/>
    </row>
    <row r="7" spans="1:5" ht="15" customHeight="1" x14ac:dyDescent="0.25">
      <c r="A7" s="263" t="s">
        <v>120</v>
      </c>
      <c r="B7" s="277" t="s">
        <v>97</v>
      </c>
      <c r="C7" s="277" t="s">
        <v>98</v>
      </c>
      <c r="D7" s="257" t="s">
        <v>99</v>
      </c>
      <c r="E7" s="253" t="s">
        <v>113</v>
      </c>
    </row>
    <row r="8" spans="1:5" x14ac:dyDescent="0.25">
      <c r="A8" s="264"/>
      <c r="B8" s="277"/>
      <c r="C8" s="277"/>
      <c r="D8" s="257"/>
      <c r="E8" s="254"/>
    </row>
    <row r="9" spans="1:5" ht="15.75" x14ac:dyDescent="0.25">
      <c r="A9" s="88"/>
      <c r="B9" s="177"/>
      <c r="C9" s="177"/>
      <c r="D9" s="89">
        <f>C9-B9</f>
        <v>0</v>
      </c>
      <c r="E9" s="124" t="e">
        <f>C9/B9*100</f>
        <v>#DIV/0!</v>
      </c>
    </row>
    <row r="10" spans="1:5" ht="15.75" x14ac:dyDescent="0.25">
      <c r="A10" s="88"/>
      <c r="B10" s="177"/>
      <c r="C10" s="177"/>
      <c r="D10" s="89">
        <f t="shared" ref="D10:D21" si="0">C10-B10</f>
        <v>0</v>
      </c>
      <c r="E10" s="124" t="e">
        <f t="shared" ref="E10:E21" si="1">C10/B10*100</f>
        <v>#DIV/0!</v>
      </c>
    </row>
    <row r="11" spans="1:5" ht="15.75" x14ac:dyDescent="0.25">
      <c r="A11" s="88"/>
      <c r="B11" s="177"/>
      <c r="C11" s="177"/>
      <c r="D11" s="89">
        <f t="shared" si="0"/>
        <v>0</v>
      </c>
      <c r="E11" s="124" t="e">
        <f t="shared" si="1"/>
        <v>#DIV/0!</v>
      </c>
    </row>
    <row r="12" spans="1:5" ht="15.75" x14ac:dyDescent="0.25">
      <c r="A12" s="88"/>
      <c r="B12" s="177"/>
      <c r="C12" s="177"/>
      <c r="D12" s="89">
        <f t="shared" si="0"/>
        <v>0</v>
      </c>
      <c r="E12" s="124" t="e">
        <f t="shared" si="1"/>
        <v>#DIV/0!</v>
      </c>
    </row>
    <row r="13" spans="1:5" ht="15.75" x14ac:dyDescent="0.25">
      <c r="A13" s="88"/>
      <c r="B13" s="177"/>
      <c r="C13" s="177"/>
      <c r="D13" s="89">
        <f t="shared" si="0"/>
        <v>0</v>
      </c>
      <c r="E13" s="124" t="e">
        <f t="shared" si="1"/>
        <v>#DIV/0!</v>
      </c>
    </row>
    <row r="14" spans="1:5" ht="15.75" x14ac:dyDescent="0.25">
      <c r="A14" s="88"/>
      <c r="B14" s="177"/>
      <c r="C14" s="177"/>
      <c r="D14" s="89">
        <f t="shared" si="0"/>
        <v>0</v>
      </c>
      <c r="E14" s="124" t="e">
        <f t="shared" si="1"/>
        <v>#DIV/0!</v>
      </c>
    </row>
    <row r="15" spans="1:5" ht="15.75" x14ac:dyDescent="0.25">
      <c r="A15" s="88"/>
      <c r="B15" s="177"/>
      <c r="C15" s="177"/>
      <c r="D15" s="89">
        <f t="shared" si="0"/>
        <v>0</v>
      </c>
      <c r="E15" s="124" t="e">
        <f t="shared" si="1"/>
        <v>#DIV/0!</v>
      </c>
    </row>
    <row r="16" spans="1:5" ht="15.75" x14ac:dyDescent="0.25">
      <c r="A16" s="88"/>
      <c r="B16" s="177"/>
      <c r="C16" s="177"/>
      <c r="D16" s="89">
        <f t="shared" si="0"/>
        <v>0</v>
      </c>
      <c r="E16" s="124" t="e">
        <f t="shared" si="1"/>
        <v>#DIV/0!</v>
      </c>
    </row>
    <row r="17" spans="1:5" ht="15.75" x14ac:dyDescent="0.25">
      <c r="A17" s="88"/>
      <c r="B17" s="177"/>
      <c r="C17" s="177"/>
      <c r="D17" s="89">
        <f t="shared" si="0"/>
        <v>0</v>
      </c>
      <c r="E17" s="124" t="e">
        <f t="shared" si="1"/>
        <v>#DIV/0!</v>
      </c>
    </row>
    <row r="18" spans="1:5" ht="15.75" x14ac:dyDescent="0.25">
      <c r="A18" s="88"/>
      <c r="B18" s="177"/>
      <c r="C18" s="177"/>
      <c r="D18" s="89">
        <f t="shared" si="0"/>
        <v>0</v>
      </c>
      <c r="E18" s="124" t="e">
        <f t="shared" si="1"/>
        <v>#DIV/0!</v>
      </c>
    </row>
    <row r="19" spans="1:5" ht="15.75" x14ac:dyDescent="0.25">
      <c r="A19" s="88"/>
      <c r="B19" s="177"/>
      <c r="C19" s="177"/>
      <c r="D19" s="89">
        <f t="shared" si="0"/>
        <v>0</v>
      </c>
      <c r="E19" s="124" t="e">
        <f t="shared" si="1"/>
        <v>#DIV/0!</v>
      </c>
    </row>
    <row r="20" spans="1:5" ht="15.75" x14ac:dyDescent="0.25">
      <c r="A20" s="88"/>
      <c r="B20" s="177"/>
      <c r="C20" s="177"/>
      <c r="D20" s="89">
        <f t="shared" si="0"/>
        <v>0</v>
      </c>
      <c r="E20" s="124" t="e">
        <f t="shared" si="1"/>
        <v>#DIV/0!</v>
      </c>
    </row>
    <row r="21" spans="1:5" ht="15.75" x14ac:dyDescent="0.25">
      <c r="A21" s="88" t="s">
        <v>121</v>
      </c>
      <c r="B21" s="177">
        <f>SUM(B9:B20)</f>
        <v>0</v>
      </c>
      <c r="C21" s="177">
        <f>SUM(C9:C20)</f>
        <v>0</v>
      </c>
      <c r="D21" s="89">
        <f t="shared" si="0"/>
        <v>0</v>
      </c>
      <c r="E21" s="124" t="e">
        <f t="shared" si="1"/>
        <v>#DIV/0!</v>
      </c>
    </row>
    <row r="22" spans="1:5" ht="15.75" x14ac:dyDescent="0.25">
      <c r="A22" s="86"/>
      <c r="B22" s="86"/>
      <c r="C22" s="86"/>
      <c r="D22" s="86"/>
      <c r="E22" s="86"/>
    </row>
    <row r="24" spans="1:5" x14ac:dyDescent="0.25">
      <c r="A24" s="147" t="s">
        <v>116</v>
      </c>
      <c r="B24" s="148"/>
      <c r="C24" s="149"/>
      <c r="D24" s="259" t="s">
        <v>221</v>
      </c>
      <c r="E24" s="259"/>
    </row>
    <row r="25" spans="1:5" ht="17.25" x14ac:dyDescent="0.25">
      <c r="A25" s="90"/>
      <c r="B25" s="173" t="s">
        <v>115</v>
      </c>
      <c r="C25" s="274" t="s">
        <v>122</v>
      </c>
      <c r="D25" s="274"/>
      <c r="E25" s="274"/>
    </row>
  </sheetData>
  <mergeCells count="11">
    <mergeCell ref="A2:E2"/>
    <mergeCell ref="D24:E24"/>
    <mergeCell ref="C25:E25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18"/>
  <sheetViews>
    <sheetView view="pageBreakPreview" zoomScale="60" zoomScaleNormal="100" workbookViewId="0"/>
  </sheetViews>
  <sheetFormatPr defaultRowHeight="15" x14ac:dyDescent="0.25"/>
  <cols>
    <col min="1" max="1" width="33.85546875" customWidth="1"/>
    <col min="2" max="2" width="12.28515625" customWidth="1"/>
    <col min="3" max="3" width="11.42578125" customWidth="1"/>
    <col min="4" max="4" width="13.140625" customWidth="1"/>
    <col min="5" max="5" width="13.28515625" customWidth="1"/>
    <col min="11" max="11" width="15.85546875" customWidth="1"/>
  </cols>
  <sheetData>
    <row r="1" spans="1:11" ht="24" customHeight="1" x14ac:dyDescent="0.25">
      <c r="E1" s="119" t="s">
        <v>133</v>
      </c>
    </row>
    <row r="2" spans="1:11" ht="23.25" customHeight="1" x14ac:dyDescent="0.25">
      <c r="A2" s="258" t="s">
        <v>222</v>
      </c>
      <c r="B2" s="258"/>
      <c r="C2" s="258"/>
      <c r="D2" s="258"/>
      <c r="E2" s="258"/>
    </row>
    <row r="3" spans="1:11" x14ac:dyDescent="0.25">
      <c r="A3" s="275" t="s">
        <v>43</v>
      </c>
      <c r="B3" s="275"/>
      <c r="C3" s="275"/>
      <c r="D3" s="275"/>
      <c r="E3" s="275"/>
    </row>
    <row r="4" spans="1:11" ht="21.6" customHeight="1" x14ac:dyDescent="0.25">
      <c r="A4" s="261" t="s">
        <v>134</v>
      </c>
      <c r="B4" s="261"/>
      <c r="C4" s="261"/>
      <c r="D4" s="261"/>
      <c r="E4" s="261"/>
    </row>
    <row r="5" spans="1:11" ht="15.75" x14ac:dyDescent="0.25">
      <c r="A5" s="262" t="s">
        <v>156</v>
      </c>
      <c r="B5" s="262"/>
      <c r="C5" s="262"/>
      <c r="D5" s="262"/>
      <c r="E5" s="262"/>
    </row>
    <row r="6" spans="1:11" ht="15.75" x14ac:dyDescent="0.25">
      <c r="A6" s="86"/>
      <c r="C6" s="86"/>
      <c r="D6" s="86"/>
      <c r="E6" s="86"/>
    </row>
    <row r="7" spans="1:11" ht="15" customHeight="1" x14ac:dyDescent="0.25">
      <c r="A7" s="263" t="s">
        <v>120</v>
      </c>
      <c r="B7" s="255" t="s">
        <v>97</v>
      </c>
      <c r="C7" s="277" t="s">
        <v>98</v>
      </c>
      <c r="D7" s="257" t="s">
        <v>99</v>
      </c>
      <c r="E7" s="253" t="s">
        <v>113</v>
      </c>
    </row>
    <row r="8" spans="1:11" x14ac:dyDescent="0.25">
      <c r="A8" s="264"/>
      <c r="B8" s="255"/>
      <c r="C8" s="277"/>
      <c r="D8" s="257"/>
      <c r="E8" s="254"/>
    </row>
    <row r="9" spans="1:11" ht="31.5" x14ac:dyDescent="0.25">
      <c r="A9" s="23" t="s">
        <v>189</v>
      </c>
      <c r="B9" s="189">
        <v>35.539000000000001</v>
      </c>
      <c r="C9" s="189">
        <v>35.539000000000001</v>
      </c>
      <c r="D9" s="89">
        <f>C9-B9</f>
        <v>0</v>
      </c>
      <c r="E9" s="124">
        <f>C9/B9*100</f>
        <v>100</v>
      </c>
    </row>
    <row r="10" spans="1:11" ht="31.5" x14ac:dyDescent="0.25">
      <c r="A10" s="46" t="s">
        <v>219</v>
      </c>
      <c r="B10" s="189">
        <v>674.48199999999997</v>
      </c>
      <c r="C10" s="189">
        <v>674.48199999999997</v>
      </c>
      <c r="D10" s="89">
        <f t="shared" ref="D10:D14" si="0">C10-B10</f>
        <v>0</v>
      </c>
      <c r="E10" s="124">
        <f t="shared" ref="E10:E14" si="1">C10/B10*100</f>
        <v>100</v>
      </c>
    </row>
    <row r="11" spans="1:11" ht="20.25" customHeight="1" x14ac:dyDescent="0.25">
      <c r="A11" s="140" t="s">
        <v>192</v>
      </c>
      <c r="B11" s="189">
        <v>291.697</v>
      </c>
      <c r="C11" s="189">
        <v>291.69600000000003</v>
      </c>
      <c r="D11" s="89">
        <f t="shared" si="0"/>
        <v>-9.9999999997635314E-4</v>
      </c>
      <c r="E11" s="124">
        <f t="shared" si="1"/>
        <v>99.999657178510574</v>
      </c>
    </row>
    <row r="12" spans="1:11" ht="15.75" x14ac:dyDescent="0.25">
      <c r="A12" s="141" t="s">
        <v>220</v>
      </c>
      <c r="B12" s="189">
        <v>672.16600000000005</v>
      </c>
      <c r="C12" s="189">
        <v>672.16600000000005</v>
      </c>
      <c r="D12" s="89">
        <f t="shared" si="0"/>
        <v>0</v>
      </c>
      <c r="E12" s="124">
        <f t="shared" si="1"/>
        <v>100</v>
      </c>
    </row>
    <row r="13" spans="1:11" ht="47.25" x14ac:dyDescent="0.25">
      <c r="A13" s="132" t="s">
        <v>195</v>
      </c>
      <c r="B13" s="189">
        <v>10749.915000000001</v>
      </c>
      <c r="C13" s="189">
        <v>10749.91</v>
      </c>
      <c r="D13" s="89">
        <f t="shared" si="0"/>
        <v>-5.0000000010186341E-3</v>
      </c>
      <c r="E13" s="124">
        <f t="shared" si="1"/>
        <v>99.999953488004309</v>
      </c>
    </row>
    <row r="14" spans="1:11" ht="15.75" x14ac:dyDescent="0.25">
      <c r="A14" s="88" t="s">
        <v>121</v>
      </c>
      <c r="B14" s="189">
        <f>SUM(B9:B13)</f>
        <v>12423.799000000001</v>
      </c>
      <c r="C14" s="189">
        <f>SUM(C9:C13)</f>
        <v>12423.793</v>
      </c>
      <c r="D14" s="89">
        <f t="shared" si="0"/>
        <v>-6.0000000012223609E-3</v>
      </c>
      <c r="E14" s="124">
        <f t="shared" si="1"/>
        <v>99.999951705593432</v>
      </c>
      <c r="K14" s="162"/>
    </row>
    <row r="15" spans="1:11" ht="15.75" x14ac:dyDescent="0.25">
      <c r="A15" s="86"/>
      <c r="B15" s="86"/>
      <c r="C15" s="86"/>
      <c r="D15" s="86"/>
      <c r="E15" s="86"/>
    </row>
    <row r="17" spans="1:5" x14ac:dyDescent="0.25">
      <c r="A17" s="147" t="s">
        <v>116</v>
      </c>
      <c r="B17" s="148"/>
      <c r="C17" s="149"/>
      <c r="D17" s="259" t="s">
        <v>221</v>
      </c>
      <c r="E17" s="259"/>
    </row>
    <row r="18" spans="1:5" ht="17.25" x14ac:dyDescent="0.25">
      <c r="A18" s="90"/>
      <c r="B18" s="173" t="s">
        <v>115</v>
      </c>
      <c r="C18" s="274" t="s">
        <v>122</v>
      </c>
      <c r="D18" s="274"/>
      <c r="E18" s="274"/>
    </row>
  </sheetData>
  <mergeCells count="11">
    <mergeCell ref="A2:E2"/>
    <mergeCell ref="D17:E17"/>
    <mergeCell ref="C18:E18"/>
    <mergeCell ref="C7:C8"/>
    <mergeCell ref="D7:D8"/>
    <mergeCell ref="E7:E8"/>
    <mergeCell ref="A4:E4"/>
    <mergeCell ref="A5:E5"/>
    <mergeCell ref="A7:A8"/>
    <mergeCell ref="B7:B8"/>
    <mergeCell ref="A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N26"/>
  <sheetViews>
    <sheetView view="pageBreakPreview" zoomScale="60" zoomScaleNormal="100" workbookViewId="0"/>
  </sheetViews>
  <sheetFormatPr defaultColWidth="9.140625" defaultRowHeight="18" x14ac:dyDescent="0.3"/>
  <cols>
    <col min="1" max="1" width="34.140625" style="111" customWidth="1"/>
    <col min="2" max="2" width="6.7109375" style="112" customWidth="1"/>
    <col min="3" max="3" width="12.42578125" style="112" customWidth="1"/>
    <col min="4" max="4" width="13.7109375" style="112" customWidth="1"/>
    <col min="5" max="5" width="12" style="112" customWidth="1"/>
    <col min="6" max="6" width="11.5703125" style="113" customWidth="1"/>
    <col min="7" max="7" width="12.85546875" style="113" customWidth="1"/>
    <col min="8" max="9" width="11.5703125" style="113" customWidth="1"/>
    <col min="10" max="10" width="12.7109375" style="113" customWidth="1"/>
    <col min="11" max="11" width="11.5703125" style="113" customWidth="1"/>
    <col min="12" max="12" width="12.85546875" style="113" customWidth="1"/>
    <col min="13" max="16384" width="9.140625" style="114"/>
  </cols>
  <sheetData>
    <row r="1" spans="1:14" x14ac:dyDescent="0.3">
      <c r="A1" s="117"/>
      <c r="B1" s="118"/>
      <c r="C1" s="118"/>
      <c r="D1" s="118"/>
      <c r="E1" s="118"/>
      <c r="F1" s="153"/>
      <c r="G1" s="153"/>
      <c r="H1" s="153"/>
      <c r="I1" s="153"/>
      <c r="J1" s="153"/>
      <c r="K1" s="278" t="s">
        <v>135</v>
      </c>
      <c r="L1" s="278"/>
      <c r="M1" s="157"/>
      <c r="N1" s="157"/>
    </row>
    <row r="2" spans="1:14" x14ac:dyDescent="0.3">
      <c r="A2" s="117"/>
      <c r="B2" s="284" t="s">
        <v>222</v>
      </c>
      <c r="C2" s="285"/>
      <c r="D2" s="285"/>
      <c r="E2" s="285"/>
      <c r="F2" s="285"/>
      <c r="G2" s="285"/>
      <c r="H2" s="285"/>
      <c r="I2" s="285"/>
      <c r="J2" s="153"/>
      <c r="K2" s="128"/>
      <c r="L2" s="128"/>
      <c r="M2" s="157"/>
      <c r="N2" s="157"/>
    </row>
    <row r="3" spans="1:14" s="113" customFormat="1" x14ac:dyDescent="0.3">
      <c r="A3" s="275" t="s">
        <v>43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153"/>
      <c r="N3" s="153"/>
    </row>
    <row r="4" spans="1:14" s="113" customFormat="1" ht="15" customHeight="1" x14ac:dyDescent="0.3">
      <c r="A4" s="262" t="s">
        <v>136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153"/>
      <c r="N4" s="153"/>
    </row>
    <row r="5" spans="1:14" s="113" customFormat="1" x14ac:dyDescent="0.3">
      <c r="A5" s="262" t="s">
        <v>155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153"/>
      <c r="N5" s="153"/>
    </row>
    <row r="6" spans="1:14" s="113" customFormat="1" x14ac:dyDescent="0.3">
      <c r="A6" s="86"/>
      <c r="B6" s="86"/>
      <c r="C6" s="86"/>
      <c r="D6" s="86"/>
      <c r="E6" s="86"/>
      <c r="F6" s="153"/>
      <c r="G6" s="153"/>
      <c r="H6" s="153"/>
      <c r="I6" s="153"/>
      <c r="J6" s="153"/>
      <c r="K6" s="153"/>
      <c r="L6" s="153"/>
      <c r="M6" s="153"/>
      <c r="N6" s="153"/>
    </row>
    <row r="7" spans="1:14" s="113" customFormat="1" ht="48" customHeight="1" x14ac:dyDescent="0.3">
      <c r="A7" s="270"/>
      <c r="B7" s="280" t="s">
        <v>46</v>
      </c>
      <c r="C7" s="272" t="s">
        <v>127</v>
      </c>
      <c r="D7" s="272"/>
      <c r="E7" s="273" t="s">
        <v>128</v>
      </c>
      <c r="F7" s="273"/>
      <c r="G7" s="273" t="s">
        <v>165</v>
      </c>
      <c r="H7" s="273"/>
      <c r="I7" s="272" t="s">
        <v>166</v>
      </c>
      <c r="J7" s="272"/>
      <c r="K7" s="266" t="s">
        <v>167</v>
      </c>
      <c r="L7" s="267"/>
      <c r="M7" s="153"/>
      <c r="N7" s="153"/>
    </row>
    <row r="8" spans="1:14" s="113" customFormat="1" ht="27.75" customHeight="1" x14ac:dyDescent="0.3">
      <c r="A8" s="271"/>
      <c r="B8" s="281"/>
      <c r="C8" s="179" t="s">
        <v>163</v>
      </c>
      <c r="D8" s="179" t="s">
        <v>164</v>
      </c>
      <c r="E8" s="179" t="s">
        <v>163</v>
      </c>
      <c r="F8" s="179" t="s">
        <v>164</v>
      </c>
      <c r="G8" s="179" t="s">
        <v>163</v>
      </c>
      <c r="H8" s="179" t="s">
        <v>164</v>
      </c>
      <c r="I8" s="179" t="s">
        <v>163</v>
      </c>
      <c r="J8" s="27" t="s">
        <v>164</v>
      </c>
      <c r="K8" s="27" t="s">
        <v>163</v>
      </c>
      <c r="L8" s="27" t="s">
        <v>164</v>
      </c>
      <c r="M8" s="153"/>
      <c r="N8" s="153"/>
    </row>
    <row r="9" spans="1:14" s="113" customFormat="1" x14ac:dyDescent="0.3">
      <c r="A9" s="42" t="s">
        <v>137</v>
      </c>
      <c r="B9" s="43">
        <v>6010</v>
      </c>
      <c r="C9" s="170"/>
      <c r="D9" s="188"/>
      <c r="E9" s="188"/>
      <c r="F9" s="154"/>
      <c r="G9" s="227"/>
      <c r="H9" s="154"/>
      <c r="I9" s="227"/>
      <c r="J9" s="154"/>
      <c r="K9" s="154"/>
      <c r="L9" s="154"/>
      <c r="M9" s="153"/>
      <c r="N9" s="153"/>
    </row>
    <row r="10" spans="1:14" s="113" customFormat="1" ht="31.5" x14ac:dyDescent="0.3">
      <c r="A10" s="39" t="s">
        <v>138</v>
      </c>
      <c r="B10" s="43">
        <v>6020</v>
      </c>
      <c r="C10" s="188">
        <v>1159.6969999999999</v>
      </c>
      <c r="D10" s="188">
        <v>1159.6969999999999</v>
      </c>
      <c r="E10" s="188"/>
      <c r="F10" s="154"/>
      <c r="G10" s="188">
        <v>6153.085</v>
      </c>
      <c r="H10" s="154">
        <v>6153.085</v>
      </c>
      <c r="I10" s="154"/>
      <c r="J10" s="154"/>
      <c r="K10" s="154">
        <f t="shared" ref="K10:K11" si="0">C10+E10+G10+I10</f>
        <v>7312.7820000000002</v>
      </c>
      <c r="L10" s="154">
        <f t="shared" ref="L10:L11" si="1">D10+F10+H10+J10</f>
        <v>7312.7820000000002</v>
      </c>
      <c r="M10" s="153"/>
      <c r="N10" s="153"/>
    </row>
    <row r="11" spans="1:14" s="113" customFormat="1" ht="47.25" x14ac:dyDescent="0.3">
      <c r="A11" s="39" t="s">
        <v>139</v>
      </c>
      <c r="B11" s="43">
        <v>6030</v>
      </c>
      <c r="C11" s="188">
        <v>304.48700000000002</v>
      </c>
      <c r="D11" s="188">
        <v>304.48599999999999</v>
      </c>
      <c r="E11" s="188"/>
      <c r="F11" s="154"/>
      <c r="G11" s="154">
        <v>935.947</v>
      </c>
      <c r="H11" s="154">
        <v>935.947</v>
      </c>
      <c r="I11" s="154">
        <v>196.20599999999999</v>
      </c>
      <c r="J11" s="154">
        <v>196.20500000000001</v>
      </c>
      <c r="K11" s="154">
        <f t="shared" si="0"/>
        <v>1436.6399999999999</v>
      </c>
      <c r="L11" s="154">
        <f t="shared" si="1"/>
        <v>1436.6379999999999</v>
      </c>
      <c r="M11" s="153"/>
      <c r="N11" s="153"/>
    </row>
    <row r="12" spans="1:14" s="113" customFormat="1" ht="31.5" x14ac:dyDescent="0.3">
      <c r="A12" s="42" t="s">
        <v>140</v>
      </c>
      <c r="B12" s="43">
        <v>6040</v>
      </c>
      <c r="C12" s="188"/>
      <c r="D12" s="188"/>
      <c r="E12" s="188"/>
      <c r="F12" s="154"/>
      <c r="G12" s="154"/>
      <c r="H12" s="154"/>
      <c r="I12" s="154"/>
      <c r="J12" s="154"/>
      <c r="K12" s="154"/>
      <c r="L12" s="154"/>
      <c r="M12" s="153"/>
      <c r="N12" s="153"/>
    </row>
    <row r="13" spans="1:14" s="113" customFormat="1" ht="47.25" x14ac:dyDescent="0.3">
      <c r="A13" s="39" t="s">
        <v>141</v>
      </c>
      <c r="B13" s="43">
        <v>6050</v>
      </c>
      <c r="C13" s="188"/>
      <c r="D13" s="188"/>
      <c r="E13" s="188"/>
      <c r="F13" s="154"/>
      <c r="G13" s="154"/>
      <c r="H13" s="154"/>
      <c r="I13" s="154"/>
      <c r="J13" s="154"/>
      <c r="K13" s="154"/>
      <c r="L13" s="154"/>
      <c r="M13" s="153"/>
      <c r="N13" s="153"/>
    </row>
    <row r="14" spans="1:14" s="113" customFormat="1" x14ac:dyDescent="0.3">
      <c r="A14" s="42" t="s">
        <v>142</v>
      </c>
      <c r="B14" s="43">
        <v>6060</v>
      </c>
      <c r="C14" s="188"/>
      <c r="D14" s="188"/>
      <c r="E14" s="188"/>
      <c r="F14" s="154"/>
      <c r="G14" s="154"/>
      <c r="H14" s="154"/>
      <c r="I14" s="154"/>
      <c r="J14" s="154"/>
      <c r="K14" s="154"/>
      <c r="L14" s="154"/>
      <c r="M14" s="153"/>
      <c r="N14" s="153"/>
    </row>
    <row r="15" spans="1:14" s="113" customFormat="1" ht="30" customHeight="1" x14ac:dyDescent="0.3">
      <c r="A15" s="26" t="s">
        <v>121</v>
      </c>
      <c r="B15" s="58"/>
      <c r="C15" s="188">
        <f>SUM(C9:C14)</f>
        <v>1464.184</v>
      </c>
      <c r="D15" s="188">
        <f t="shared" ref="D15:L15" si="2">SUM(D9:D14)</f>
        <v>1464.183</v>
      </c>
      <c r="E15" s="188">
        <f t="shared" si="2"/>
        <v>0</v>
      </c>
      <c r="F15" s="188">
        <f t="shared" si="2"/>
        <v>0</v>
      </c>
      <c r="G15" s="188">
        <f t="shared" si="2"/>
        <v>7089.0320000000002</v>
      </c>
      <c r="H15" s="188">
        <f t="shared" si="2"/>
        <v>7089.0320000000002</v>
      </c>
      <c r="I15" s="188">
        <f t="shared" si="2"/>
        <v>196.20599999999999</v>
      </c>
      <c r="J15" s="188">
        <f t="shared" si="2"/>
        <v>196.20500000000001</v>
      </c>
      <c r="K15" s="188">
        <f t="shared" si="2"/>
        <v>8749.4220000000005</v>
      </c>
      <c r="L15" s="28">
        <f t="shared" si="2"/>
        <v>8749.42</v>
      </c>
      <c r="M15" s="153"/>
      <c r="N15" s="153"/>
    </row>
    <row r="16" spans="1:14" s="113" customFormat="1" x14ac:dyDescent="0.3">
      <c r="A16" s="115"/>
      <c r="B16" s="116"/>
      <c r="C16" s="116"/>
      <c r="D16" s="116"/>
      <c r="E16" s="116"/>
      <c r="F16" s="153"/>
      <c r="G16" s="153"/>
      <c r="H16" s="153"/>
      <c r="I16" s="153"/>
      <c r="J16" s="153"/>
      <c r="K16" s="153"/>
      <c r="L16" s="153"/>
    </row>
    <row r="17" spans="1:12" s="113" customFormat="1" ht="25.5" customHeight="1" x14ac:dyDescent="0.3">
      <c r="A17" s="147" t="s">
        <v>116</v>
      </c>
      <c r="B17" s="149"/>
      <c r="C17" s="149"/>
      <c r="D17" s="147"/>
      <c r="E17" s="156"/>
      <c r="F17" s="155"/>
      <c r="G17" s="146"/>
      <c r="H17" s="282" t="s">
        <v>221</v>
      </c>
      <c r="I17" s="283"/>
      <c r="J17" s="153"/>
      <c r="K17" s="153"/>
      <c r="L17" s="153"/>
    </row>
    <row r="18" spans="1:12" s="113" customFormat="1" ht="13.9" customHeight="1" x14ac:dyDescent="0.3">
      <c r="A18" s="146"/>
      <c r="B18" s="110"/>
      <c r="C18" s="110"/>
      <c r="D18" s="110"/>
      <c r="E18" s="279" t="s">
        <v>115</v>
      </c>
      <c r="F18" s="279"/>
      <c r="G18" s="260" t="s">
        <v>122</v>
      </c>
      <c r="H18" s="260"/>
      <c r="I18" s="260"/>
      <c r="J18" s="153"/>
      <c r="K18" s="153"/>
      <c r="L18" s="153"/>
    </row>
    <row r="19" spans="1:12" s="113" customFormat="1" ht="13.9" customHeight="1" x14ac:dyDescent="0.3">
      <c r="A19" s="146"/>
      <c r="B19" s="146"/>
      <c r="C19" s="146"/>
      <c r="D19" s="146"/>
      <c r="E19" s="146"/>
      <c r="F19" s="146"/>
      <c r="G19" s="146"/>
      <c r="H19" s="146"/>
      <c r="I19" s="153"/>
      <c r="J19" s="153"/>
      <c r="K19" s="153"/>
      <c r="L19" s="153"/>
    </row>
    <row r="20" spans="1:12" s="112" customFormat="1" ht="13.9" customHeight="1" x14ac:dyDescent="0.3">
      <c r="A20" s="117"/>
      <c r="B20" s="118"/>
      <c r="C20" s="118"/>
      <c r="D20" s="118"/>
      <c r="E20" s="118"/>
      <c r="F20" s="153"/>
      <c r="G20" s="153"/>
      <c r="H20" s="153"/>
      <c r="I20" s="153"/>
      <c r="J20" s="153"/>
      <c r="K20" s="153"/>
      <c r="L20" s="153"/>
    </row>
    <row r="21" spans="1:12" s="112" customFormat="1" x14ac:dyDescent="0.3">
      <c r="A21" s="117"/>
      <c r="B21" s="118"/>
      <c r="C21" s="118"/>
      <c r="D21" s="118"/>
      <c r="E21" s="118"/>
      <c r="F21" s="113"/>
      <c r="G21" s="113"/>
      <c r="H21" s="113"/>
      <c r="I21" s="113"/>
      <c r="J21" s="113"/>
      <c r="K21" s="113"/>
      <c r="L21" s="113"/>
    </row>
    <row r="22" spans="1:12" s="112" customFormat="1" x14ac:dyDescent="0.3">
      <c r="A22" s="117"/>
      <c r="B22" s="118"/>
      <c r="C22" s="118"/>
      <c r="D22" s="118"/>
      <c r="E22" s="118"/>
      <c r="F22" s="113"/>
      <c r="G22" s="113"/>
      <c r="H22" s="113"/>
      <c r="I22" s="113"/>
      <c r="J22" s="113"/>
      <c r="K22" s="113"/>
      <c r="L22" s="113"/>
    </row>
    <row r="23" spans="1:12" s="112" customFormat="1" x14ac:dyDescent="0.3">
      <c r="A23" s="117"/>
      <c r="B23" s="118"/>
      <c r="C23" s="118"/>
      <c r="D23" s="118"/>
      <c r="E23" s="118"/>
      <c r="F23" s="113"/>
      <c r="G23" s="113"/>
      <c r="H23" s="113"/>
      <c r="I23" s="113"/>
      <c r="J23" s="113"/>
      <c r="K23" s="113"/>
      <c r="L23" s="113"/>
    </row>
    <row r="24" spans="1:12" s="112" customFormat="1" x14ac:dyDescent="0.3">
      <c r="A24" s="117"/>
      <c r="B24" s="118"/>
      <c r="C24" s="118"/>
      <c r="D24" s="118"/>
      <c r="E24" s="118"/>
      <c r="F24" s="113"/>
      <c r="G24" s="113"/>
      <c r="H24" s="113"/>
      <c r="I24" s="113"/>
      <c r="J24" s="113"/>
      <c r="K24" s="113"/>
      <c r="L24" s="113"/>
    </row>
    <row r="25" spans="1:12" s="112" customFormat="1" x14ac:dyDescent="0.3">
      <c r="A25" s="117"/>
      <c r="B25" s="118"/>
      <c r="C25" s="118"/>
      <c r="D25" s="118"/>
      <c r="E25" s="118"/>
      <c r="F25" s="113"/>
      <c r="G25" s="113"/>
      <c r="H25" s="113"/>
      <c r="I25" s="113"/>
      <c r="J25" s="113"/>
      <c r="K25" s="113"/>
      <c r="L25" s="113"/>
    </row>
    <row r="26" spans="1:12" s="112" customFormat="1" x14ac:dyDescent="0.3">
      <c r="A26" s="117"/>
      <c r="B26" s="118"/>
      <c r="C26" s="118"/>
      <c r="D26" s="118"/>
      <c r="E26" s="118"/>
      <c r="F26" s="113"/>
      <c r="G26" s="113"/>
      <c r="H26" s="113"/>
      <c r="I26" s="113"/>
      <c r="J26" s="113"/>
      <c r="K26" s="113"/>
      <c r="L26" s="113"/>
    </row>
  </sheetData>
  <mergeCells count="15">
    <mergeCell ref="K1:L1"/>
    <mergeCell ref="E18:F18"/>
    <mergeCell ref="G18:I18"/>
    <mergeCell ref="A3:L3"/>
    <mergeCell ref="A4:L4"/>
    <mergeCell ref="A5:L5"/>
    <mergeCell ref="A7:A8"/>
    <mergeCell ref="B7:B8"/>
    <mergeCell ref="C7:D7"/>
    <mergeCell ref="E7:F7"/>
    <mergeCell ref="G7:H7"/>
    <mergeCell ref="I7:J7"/>
    <mergeCell ref="K7:L7"/>
    <mergeCell ref="H17:I17"/>
    <mergeCell ref="B2:I2"/>
  </mergeCells>
  <pageMargins left="0.43307086614173229" right="0.23622047244094491" top="0.74803149606299213" bottom="0.74803149606299213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37"/>
  <sheetViews>
    <sheetView view="pageBreakPreview" zoomScale="60" zoomScaleNormal="100" workbookViewId="0">
      <selection activeCell="J16" sqref="J16"/>
    </sheetView>
  </sheetViews>
  <sheetFormatPr defaultRowHeight="15" x14ac:dyDescent="0.25"/>
  <cols>
    <col min="1" max="1" width="30.7109375" customWidth="1"/>
    <col min="2" max="2" width="13.140625" customWidth="1"/>
    <col min="3" max="3" width="12.85546875" customWidth="1"/>
    <col min="4" max="4" width="13.140625" customWidth="1"/>
    <col min="5" max="5" width="24.42578125" customWidth="1"/>
  </cols>
  <sheetData>
    <row r="1" spans="1:7" x14ac:dyDescent="0.25">
      <c r="A1" s="146"/>
      <c r="B1" s="146"/>
      <c r="C1" s="146"/>
      <c r="D1" s="146"/>
      <c r="E1" s="127" t="s">
        <v>143</v>
      </c>
      <c r="F1" s="146"/>
      <c r="G1" s="146"/>
    </row>
    <row r="2" spans="1:7" x14ac:dyDescent="0.25">
      <c r="A2" s="146"/>
      <c r="B2" s="146"/>
      <c r="C2" s="146"/>
      <c r="D2" s="146"/>
      <c r="E2" s="127"/>
      <c r="F2" s="146"/>
      <c r="G2" s="146"/>
    </row>
    <row r="3" spans="1:7" ht="19.5" customHeight="1" x14ac:dyDescent="0.25">
      <c r="A3" s="282" t="s">
        <v>222</v>
      </c>
      <c r="B3" s="282"/>
      <c r="C3" s="282"/>
      <c r="D3" s="282"/>
      <c r="E3" s="282"/>
      <c r="F3" s="146"/>
      <c r="G3" s="146"/>
    </row>
    <row r="4" spans="1:7" ht="17.25" customHeight="1" x14ac:dyDescent="0.25">
      <c r="A4" s="275" t="s">
        <v>43</v>
      </c>
      <c r="B4" s="275"/>
      <c r="C4" s="275"/>
      <c r="D4" s="275"/>
      <c r="E4" s="275"/>
      <c r="F4" s="146"/>
      <c r="G4" s="146"/>
    </row>
    <row r="5" spans="1:7" ht="15.75" customHeight="1" x14ac:dyDescent="0.25">
      <c r="A5" s="261" t="s">
        <v>180</v>
      </c>
      <c r="B5" s="261"/>
      <c r="C5" s="261"/>
      <c r="D5" s="261"/>
      <c r="E5" s="261"/>
      <c r="F5" s="146"/>
      <c r="G5" s="146"/>
    </row>
    <row r="6" spans="1:7" ht="15.75" x14ac:dyDescent="0.25">
      <c r="A6" s="262" t="s">
        <v>154</v>
      </c>
      <c r="B6" s="262"/>
      <c r="C6" s="262"/>
      <c r="D6" s="262"/>
      <c r="E6" s="262"/>
      <c r="F6" s="146"/>
      <c r="G6" s="146"/>
    </row>
    <row r="7" spans="1:7" ht="15.75" x14ac:dyDescent="0.25">
      <c r="A7" s="86"/>
      <c r="B7" s="146"/>
      <c r="C7" s="86"/>
      <c r="D7" s="86"/>
      <c r="E7" s="86"/>
      <c r="F7" s="146"/>
      <c r="G7" s="146"/>
    </row>
    <row r="8" spans="1:7" ht="44.25" customHeight="1" x14ac:dyDescent="0.25">
      <c r="A8" s="160" t="s">
        <v>226</v>
      </c>
      <c r="B8" s="218" t="s">
        <v>144</v>
      </c>
      <c r="C8" s="87" t="s">
        <v>145</v>
      </c>
      <c r="D8" s="87" t="s">
        <v>146</v>
      </c>
      <c r="E8" s="87" t="s">
        <v>147</v>
      </c>
      <c r="F8" s="161"/>
      <c r="G8" s="146"/>
    </row>
    <row r="9" spans="1:7" ht="28.5" customHeight="1" x14ac:dyDescent="0.25">
      <c r="A9" s="219" t="s">
        <v>257</v>
      </c>
      <c r="B9" s="87">
        <v>6</v>
      </c>
      <c r="C9" s="230">
        <v>121.527</v>
      </c>
      <c r="D9" s="230">
        <v>729.16200000000003</v>
      </c>
      <c r="E9" s="87" t="s">
        <v>258</v>
      </c>
      <c r="F9" s="161"/>
      <c r="G9" s="146"/>
    </row>
    <row r="10" spans="1:7" ht="18.75" customHeight="1" x14ac:dyDescent="0.25">
      <c r="A10" s="219" t="s">
        <v>259</v>
      </c>
      <c r="B10" s="87">
        <v>3</v>
      </c>
      <c r="C10" s="230">
        <v>85.061999999999998</v>
      </c>
      <c r="D10" s="230">
        <v>255.18600000000001</v>
      </c>
      <c r="E10" s="87" t="s">
        <v>258</v>
      </c>
      <c r="F10" s="161"/>
      <c r="G10" s="146"/>
    </row>
    <row r="11" spans="1:7" ht="19.5" customHeight="1" x14ac:dyDescent="0.25">
      <c r="A11" s="219" t="s">
        <v>260</v>
      </c>
      <c r="B11" s="87">
        <v>1</v>
      </c>
      <c r="C11" s="230">
        <v>175.34899999999999</v>
      </c>
      <c r="D11" s="230">
        <v>175.34899999999999</v>
      </c>
      <c r="E11" s="87" t="s">
        <v>258</v>
      </c>
      <c r="F11" s="161"/>
      <c r="G11" s="146"/>
    </row>
    <row r="12" spans="1:7" ht="19.5" customHeight="1" x14ac:dyDescent="0.25">
      <c r="A12" s="88" t="s">
        <v>224</v>
      </c>
      <c r="B12" s="210">
        <v>1</v>
      </c>
      <c r="C12" s="189">
        <v>74.819999999999993</v>
      </c>
      <c r="D12" s="189">
        <v>74.819999999999993</v>
      </c>
      <c r="E12" s="189" t="s">
        <v>225</v>
      </c>
      <c r="F12" s="146"/>
      <c r="G12" s="146"/>
    </row>
    <row r="13" spans="1:7" ht="28.5" customHeight="1" x14ac:dyDescent="0.25">
      <c r="A13" s="131" t="s">
        <v>230</v>
      </c>
      <c r="B13" s="210">
        <v>1</v>
      </c>
      <c r="C13" s="189">
        <v>282.7</v>
      </c>
      <c r="D13" s="189">
        <v>282.7</v>
      </c>
      <c r="E13" s="189" t="s">
        <v>225</v>
      </c>
      <c r="F13" s="146"/>
      <c r="G13" s="146"/>
    </row>
    <row r="14" spans="1:7" ht="31.5" x14ac:dyDescent="0.25">
      <c r="A14" s="131" t="s">
        <v>231</v>
      </c>
      <c r="B14" s="210">
        <v>1</v>
      </c>
      <c r="C14" s="189">
        <v>50</v>
      </c>
      <c r="D14" s="189">
        <v>50</v>
      </c>
      <c r="E14" s="189" t="s">
        <v>225</v>
      </c>
      <c r="F14" s="146"/>
      <c r="G14" s="146"/>
    </row>
    <row r="15" spans="1:7" ht="15.75" x14ac:dyDescent="0.25">
      <c r="A15" s="131" t="s">
        <v>232</v>
      </c>
      <c r="B15" s="210">
        <v>4</v>
      </c>
      <c r="C15" s="189">
        <v>40</v>
      </c>
      <c r="D15" s="189">
        <v>160</v>
      </c>
      <c r="E15" s="189" t="s">
        <v>225</v>
      </c>
      <c r="F15" s="146"/>
      <c r="G15" s="146"/>
    </row>
    <row r="16" spans="1:7" ht="123.75" customHeight="1" x14ac:dyDescent="0.25">
      <c r="A16" s="131" t="s">
        <v>233</v>
      </c>
      <c r="B16" s="210">
        <v>3</v>
      </c>
      <c r="C16" s="189">
        <v>55.844999999999999</v>
      </c>
      <c r="D16" s="189">
        <v>167.535</v>
      </c>
      <c r="E16" s="189" t="s">
        <v>225</v>
      </c>
      <c r="F16" s="146"/>
      <c r="G16" s="146"/>
    </row>
    <row r="17" spans="1:7" ht="17.25" customHeight="1" x14ac:dyDescent="0.25">
      <c r="A17" s="131" t="s">
        <v>234</v>
      </c>
      <c r="B17" s="210">
        <v>1</v>
      </c>
      <c r="C17" s="189">
        <v>71.924000000000007</v>
      </c>
      <c r="D17" s="189">
        <v>71.924000000000007</v>
      </c>
      <c r="E17" s="189" t="s">
        <v>225</v>
      </c>
      <c r="F17" s="146"/>
      <c r="G17" s="146"/>
    </row>
    <row r="18" spans="1:7" ht="31.5" x14ac:dyDescent="0.25">
      <c r="A18" s="131" t="s">
        <v>235</v>
      </c>
      <c r="B18" s="210">
        <v>2</v>
      </c>
      <c r="C18" s="189">
        <v>45</v>
      </c>
      <c r="D18" s="189">
        <v>90</v>
      </c>
      <c r="E18" s="189" t="s">
        <v>225</v>
      </c>
      <c r="F18" s="146"/>
      <c r="G18" s="146"/>
    </row>
    <row r="19" spans="1:7" ht="78" customHeight="1" x14ac:dyDescent="0.25">
      <c r="A19" s="131" t="s">
        <v>236</v>
      </c>
      <c r="B19" s="210">
        <v>1</v>
      </c>
      <c r="C19" s="189">
        <v>37.5</v>
      </c>
      <c r="D19" s="189">
        <v>37.5</v>
      </c>
      <c r="E19" s="189" t="s">
        <v>225</v>
      </c>
      <c r="F19" s="146"/>
      <c r="G19" s="146"/>
    </row>
    <row r="20" spans="1:7" ht="31.5" x14ac:dyDescent="0.25">
      <c r="A20" s="131" t="s">
        <v>237</v>
      </c>
      <c r="B20" s="210">
        <v>4</v>
      </c>
      <c r="C20" s="189">
        <v>66.671999999999997</v>
      </c>
      <c r="D20" s="189">
        <v>266.69</v>
      </c>
      <c r="E20" s="189" t="s">
        <v>225</v>
      </c>
      <c r="F20" s="146"/>
      <c r="G20" s="146"/>
    </row>
    <row r="21" spans="1:7" ht="77.25" customHeight="1" x14ac:dyDescent="0.25">
      <c r="A21" s="131" t="s">
        <v>238</v>
      </c>
      <c r="B21" s="210">
        <v>4</v>
      </c>
      <c r="C21" s="189">
        <v>51.070999999999998</v>
      </c>
      <c r="D21" s="189">
        <v>204.286</v>
      </c>
      <c r="E21" s="189" t="s">
        <v>225</v>
      </c>
      <c r="F21" s="146"/>
      <c r="G21" s="146"/>
    </row>
    <row r="22" spans="1:7" ht="47.25" x14ac:dyDescent="0.25">
      <c r="A22" s="131" t="s">
        <v>239</v>
      </c>
      <c r="B22" s="210">
        <v>2</v>
      </c>
      <c r="C22" s="189">
        <v>31.233000000000001</v>
      </c>
      <c r="D22" s="189">
        <v>62.466000000000001</v>
      </c>
      <c r="E22" s="189" t="s">
        <v>225</v>
      </c>
      <c r="F22" s="146"/>
      <c r="G22" s="146"/>
    </row>
    <row r="23" spans="1:7" ht="37.5" customHeight="1" x14ac:dyDescent="0.25">
      <c r="A23" s="131" t="s">
        <v>245</v>
      </c>
      <c r="B23" s="210">
        <v>1</v>
      </c>
      <c r="C23" s="189">
        <v>281.435</v>
      </c>
      <c r="D23" s="189">
        <v>281.435</v>
      </c>
      <c r="E23" s="189" t="s">
        <v>225</v>
      </c>
      <c r="F23" s="146"/>
      <c r="G23" s="146"/>
    </row>
    <row r="24" spans="1:7" ht="52.5" customHeight="1" x14ac:dyDescent="0.25">
      <c r="A24" s="131" t="s">
        <v>243</v>
      </c>
      <c r="B24" s="211">
        <v>5984.5</v>
      </c>
      <c r="C24" s="211"/>
      <c r="D24" s="212">
        <v>3534.9609999999998</v>
      </c>
      <c r="E24" s="212" t="s">
        <v>244</v>
      </c>
      <c r="F24" s="146"/>
      <c r="G24" s="146"/>
    </row>
    <row r="25" spans="1:7" ht="39" customHeight="1" x14ac:dyDescent="0.25">
      <c r="A25" s="131" t="s">
        <v>252</v>
      </c>
      <c r="B25" s="217">
        <v>3</v>
      </c>
      <c r="C25" s="212">
        <v>23.762</v>
      </c>
      <c r="D25" s="212">
        <v>71.284999999999997</v>
      </c>
      <c r="E25" s="212" t="s">
        <v>225</v>
      </c>
      <c r="F25" s="146"/>
      <c r="G25" s="146"/>
    </row>
    <row r="26" spans="1:7" ht="32.25" customHeight="1" x14ac:dyDescent="0.25">
      <c r="A26" s="131" t="s">
        <v>253</v>
      </c>
      <c r="B26" s="217">
        <v>3</v>
      </c>
      <c r="C26" s="212">
        <v>30.242000000000001</v>
      </c>
      <c r="D26" s="212">
        <v>90.727000000000004</v>
      </c>
      <c r="E26" s="212" t="s">
        <v>225</v>
      </c>
      <c r="F26" s="146"/>
      <c r="G26" s="146"/>
    </row>
    <row r="27" spans="1:7" ht="38.25" customHeight="1" x14ac:dyDescent="0.25">
      <c r="A27" s="131" t="s">
        <v>254</v>
      </c>
      <c r="B27" s="217">
        <v>1</v>
      </c>
      <c r="C27" s="212">
        <v>341.13799999999998</v>
      </c>
      <c r="D27" s="212">
        <v>341.13799999999998</v>
      </c>
      <c r="E27" s="212" t="s">
        <v>225</v>
      </c>
      <c r="F27" s="146"/>
      <c r="G27" s="146"/>
    </row>
    <row r="28" spans="1:7" ht="30" customHeight="1" x14ac:dyDescent="0.25">
      <c r="A28" s="131" t="s">
        <v>255</v>
      </c>
      <c r="B28" s="217">
        <v>10</v>
      </c>
      <c r="C28" s="212">
        <v>22.608000000000001</v>
      </c>
      <c r="D28" s="212">
        <v>226.08799999999999</v>
      </c>
      <c r="E28" s="212" t="s">
        <v>225</v>
      </c>
      <c r="F28" s="146"/>
      <c r="G28" s="146"/>
    </row>
    <row r="29" spans="1:7" ht="35.25" customHeight="1" x14ac:dyDescent="0.25">
      <c r="A29" s="131" t="s">
        <v>256</v>
      </c>
      <c r="B29" s="217">
        <v>2</v>
      </c>
      <c r="C29" s="212">
        <v>69.765000000000001</v>
      </c>
      <c r="D29" s="212">
        <v>139.53</v>
      </c>
      <c r="E29" s="212" t="s">
        <v>225</v>
      </c>
      <c r="F29" s="146"/>
      <c r="G29" s="146"/>
    </row>
    <row r="30" spans="1:7" ht="19.5" customHeight="1" x14ac:dyDescent="0.25">
      <c r="A30" s="88" t="s">
        <v>121</v>
      </c>
      <c r="B30" s="190">
        <f>SUM(B9:B29)</f>
        <v>6038.5</v>
      </c>
      <c r="C30" s="189"/>
      <c r="D30" s="189">
        <f>SUM(D9:D29)</f>
        <v>7312.7819999999992</v>
      </c>
      <c r="E30" s="189"/>
      <c r="F30" s="146"/>
      <c r="G30" s="146"/>
    </row>
    <row r="31" spans="1:7" ht="15.75" x14ac:dyDescent="0.25">
      <c r="A31" s="86"/>
      <c r="B31" s="86"/>
      <c r="C31" s="86"/>
      <c r="D31" s="86"/>
      <c r="E31" s="86"/>
      <c r="F31" s="146"/>
      <c r="G31" s="146"/>
    </row>
    <row r="32" spans="1:7" x14ac:dyDescent="0.25">
      <c r="A32" s="146"/>
      <c r="B32" s="146"/>
      <c r="C32" s="146"/>
      <c r="D32" s="146"/>
      <c r="E32" s="146"/>
      <c r="F32" s="146"/>
      <c r="G32" s="146"/>
    </row>
    <row r="33" spans="1:7" x14ac:dyDescent="0.25">
      <c r="A33" s="147"/>
      <c r="B33" s="146"/>
      <c r="C33" s="146"/>
      <c r="D33" s="146"/>
      <c r="E33" s="146"/>
      <c r="F33" s="146"/>
      <c r="G33" s="146"/>
    </row>
    <row r="34" spans="1:7" x14ac:dyDescent="0.25">
      <c r="A34" s="147" t="s">
        <v>116</v>
      </c>
      <c r="B34" s="148"/>
      <c r="C34" s="149"/>
      <c r="D34" s="259" t="s">
        <v>221</v>
      </c>
      <c r="E34" s="259"/>
      <c r="F34" s="146"/>
      <c r="G34" s="146"/>
    </row>
    <row r="35" spans="1:7" ht="20.25" customHeight="1" x14ac:dyDescent="0.25">
      <c r="A35" s="146"/>
      <c r="B35" s="173" t="s">
        <v>115</v>
      </c>
      <c r="C35" s="274" t="s">
        <v>122</v>
      </c>
      <c r="D35" s="274"/>
      <c r="E35" s="274"/>
      <c r="F35" s="146"/>
      <c r="G35" s="146"/>
    </row>
    <row r="36" spans="1:7" x14ac:dyDescent="0.25">
      <c r="A36" s="146"/>
      <c r="B36" s="146"/>
      <c r="C36" s="146"/>
      <c r="D36" s="146"/>
      <c r="E36" s="146"/>
      <c r="F36" s="146"/>
      <c r="G36" s="146"/>
    </row>
    <row r="37" spans="1:7" x14ac:dyDescent="0.25">
      <c r="B37" s="146"/>
      <c r="C37" s="146"/>
      <c r="D37" s="146"/>
      <c r="E37" s="146"/>
      <c r="F37" s="146"/>
      <c r="G37" s="146"/>
    </row>
  </sheetData>
  <mergeCells count="6">
    <mergeCell ref="A3:E3"/>
    <mergeCell ref="C35:E35"/>
    <mergeCell ref="A4:E4"/>
    <mergeCell ref="A5:E5"/>
    <mergeCell ref="A6:E6"/>
    <mergeCell ref="D34:E34"/>
  </mergeCells>
  <pageMargins left="0.70866141732283472" right="0" top="0.35433070866141736" bottom="0.15748031496062992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26"/>
  <sheetViews>
    <sheetView zoomScaleNormal="100" workbookViewId="0">
      <selection activeCell="E23" sqref="E23"/>
    </sheetView>
  </sheetViews>
  <sheetFormatPr defaultRowHeight="15" x14ac:dyDescent="0.25"/>
  <cols>
    <col min="1" max="1" width="41.7109375" customWidth="1"/>
    <col min="2" max="2" width="15.5703125" customWidth="1"/>
    <col min="3" max="3" width="12.85546875" customWidth="1"/>
    <col min="4" max="4" width="14.85546875" customWidth="1"/>
  </cols>
  <sheetData>
    <row r="1" spans="1:7" ht="29.25" customHeight="1" x14ac:dyDescent="0.25">
      <c r="A1" s="146"/>
      <c r="B1" s="146"/>
      <c r="C1" s="146"/>
      <c r="D1" s="146" t="s">
        <v>148</v>
      </c>
      <c r="E1" s="146"/>
      <c r="F1" s="146"/>
      <c r="G1" s="146"/>
    </row>
    <row r="2" spans="1:7" ht="22.5" customHeight="1" x14ac:dyDescent="0.25">
      <c r="A2" s="282" t="s">
        <v>222</v>
      </c>
      <c r="B2" s="283"/>
      <c r="C2" s="283"/>
      <c r="D2" s="283"/>
      <c r="E2" s="146"/>
      <c r="F2" s="146"/>
      <c r="G2" s="146"/>
    </row>
    <row r="3" spans="1:7" x14ac:dyDescent="0.25">
      <c r="A3" s="286" t="s">
        <v>43</v>
      </c>
      <c r="B3" s="286"/>
      <c r="C3" s="286"/>
      <c r="D3" s="287"/>
      <c r="E3" s="146"/>
      <c r="F3" s="146"/>
      <c r="G3" s="146"/>
    </row>
    <row r="4" spans="1:7" ht="21.6" customHeight="1" x14ac:dyDescent="0.25">
      <c r="A4" s="261" t="s">
        <v>149</v>
      </c>
      <c r="B4" s="261"/>
      <c r="C4" s="261"/>
      <c r="D4" s="146"/>
      <c r="E4" s="146"/>
      <c r="F4" s="146"/>
      <c r="G4" s="146"/>
    </row>
    <row r="5" spans="1:7" ht="15.75" x14ac:dyDescent="0.25">
      <c r="A5" s="262" t="s">
        <v>153</v>
      </c>
      <c r="B5" s="262"/>
      <c r="C5" s="262"/>
      <c r="D5" s="146"/>
      <c r="E5" s="146"/>
      <c r="F5" s="146"/>
      <c r="G5" s="146"/>
    </row>
    <row r="6" spans="1:7" ht="15.75" x14ac:dyDescent="0.25">
      <c r="A6" s="86"/>
      <c r="B6" s="146"/>
      <c r="C6" s="86"/>
      <c r="D6" s="146"/>
      <c r="E6" s="146"/>
      <c r="F6" s="146"/>
      <c r="G6" s="146"/>
    </row>
    <row r="7" spans="1:7" ht="70.5" customHeight="1" x14ac:dyDescent="0.25">
      <c r="A7" s="126" t="s">
        <v>150</v>
      </c>
      <c r="B7" s="120" t="s">
        <v>146</v>
      </c>
      <c r="C7" s="87" t="s">
        <v>151</v>
      </c>
      <c r="D7" s="121" t="s">
        <v>152</v>
      </c>
      <c r="E7" s="146"/>
      <c r="F7" s="146"/>
      <c r="G7" s="146"/>
    </row>
    <row r="8" spans="1:7" ht="15.75" x14ac:dyDescent="0.25">
      <c r="A8" s="88"/>
      <c r="B8" s="89"/>
      <c r="C8" s="89"/>
      <c r="D8" s="88"/>
      <c r="E8" s="146"/>
      <c r="F8" s="146"/>
      <c r="G8" s="146"/>
    </row>
    <row r="9" spans="1:7" ht="15.75" x14ac:dyDescent="0.25">
      <c r="A9" s="88"/>
      <c r="B9" s="89"/>
      <c r="C9" s="89"/>
      <c r="D9" s="88"/>
      <c r="E9" s="146"/>
      <c r="F9" s="146"/>
      <c r="G9" s="146"/>
    </row>
    <row r="10" spans="1:7" ht="15.75" x14ac:dyDescent="0.25">
      <c r="A10" s="88"/>
      <c r="B10" s="89"/>
      <c r="C10" s="89"/>
      <c r="D10" s="88"/>
      <c r="E10" s="146"/>
      <c r="F10" s="146"/>
      <c r="G10" s="146"/>
    </row>
    <row r="11" spans="1:7" ht="15.75" x14ac:dyDescent="0.25">
      <c r="A11" s="88"/>
      <c r="B11" s="89"/>
      <c r="C11" s="89"/>
      <c r="D11" s="88"/>
      <c r="E11" s="146"/>
      <c r="F11" s="146"/>
      <c r="G11" s="146"/>
    </row>
    <row r="12" spans="1:7" ht="15.75" x14ac:dyDescent="0.25">
      <c r="A12" s="88"/>
      <c r="B12" s="89"/>
      <c r="C12" s="89"/>
      <c r="D12" s="88"/>
      <c r="E12" s="146"/>
      <c r="F12" s="146"/>
      <c r="G12" s="146"/>
    </row>
    <row r="13" spans="1:7" ht="15.75" x14ac:dyDescent="0.25">
      <c r="A13" s="88"/>
      <c r="B13" s="89"/>
      <c r="C13" s="89"/>
      <c r="D13" s="88"/>
      <c r="E13" s="146"/>
      <c r="F13" s="146"/>
      <c r="G13" s="146"/>
    </row>
    <row r="14" spans="1:7" ht="15.75" x14ac:dyDescent="0.25">
      <c r="A14" s="88"/>
      <c r="B14" s="89"/>
      <c r="C14" s="89"/>
      <c r="D14" s="88"/>
      <c r="E14" s="146"/>
      <c r="F14" s="146"/>
      <c r="G14" s="146"/>
    </row>
    <row r="15" spans="1:7" ht="15.75" x14ac:dyDescent="0.25">
      <c r="A15" s="88"/>
      <c r="B15" s="89"/>
      <c r="C15" s="89"/>
      <c r="D15" s="88"/>
      <c r="E15" s="146"/>
      <c r="F15" s="146"/>
      <c r="G15" s="146"/>
    </row>
    <row r="16" spans="1:7" ht="15.75" x14ac:dyDescent="0.25">
      <c r="A16" s="88"/>
      <c r="B16" s="89"/>
      <c r="C16" s="89"/>
      <c r="D16" s="88"/>
      <c r="E16" s="146"/>
      <c r="F16" s="146"/>
      <c r="G16" s="146"/>
    </row>
    <row r="17" spans="1:7" ht="15.75" x14ac:dyDescent="0.25">
      <c r="A17" s="88"/>
      <c r="B17" s="89"/>
      <c r="C17" s="89"/>
      <c r="D17" s="88"/>
      <c r="E17" s="146"/>
      <c r="F17" s="146"/>
      <c r="G17" s="146"/>
    </row>
    <row r="18" spans="1:7" ht="15.75" x14ac:dyDescent="0.25">
      <c r="A18" s="88"/>
      <c r="B18" s="89"/>
      <c r="C18" s="89"/>
      <c r="D18" s="88"/>
      <c r="E18" s="146"/>
      <c r="F18" s="146"/>
      <c r="G18" s="146"/>
    </row>
    <row r="19" spans="1:7" ht="15.75" x14ac:dyDescent="0.25">
      <c r="A19" s="88"/>
      <c r="B19" s="89"/>
      <c r="C19" s="89"/>
      <c r="D19" s="88"/>
      <c r="E19" s="146"/>
      <c r="F19" s="146"/>
      <c r="G19" s="146"/>
    </row>
    <row r="20" spans="1:7" ht="15.75" x14ac:dyDescent="0.25">
      <c r="A20" s="88" t="s">
        <v>121</v>
      </c>
      <c r="B20" s="89">
        <f>SUM(B8:B19)</f>
        <v>0</v>
      </c>
      <c r="C20" s="89"/>
      <c r="D20" s="88"/>
      <c r="E20" s="146"/>
      <c r="F20" s="146"/>
      <c r="G20" s="146"/>
    </row>
    <row r="21" spans="1:7" ht="15.75" x14ac:dyDescent="0.25">
      <c r="A21" s="86"/>
      <c r="B21" s="86"/>
      <c r="C21" s="86"/>
      <c r="D21" s="146"/>
      <c r="E21" s="146"/>
      <c r="F21" s="146"/>
      <c r="G21" s="146"/>
    </row>
    <row r="22" spans="1:7" x14ac:dyDescent="0.25">
      <c r="A22" s="146"/>
      <c r="B22" s="146"/>
      <c r="C22" s="146"/>
      <c r="D22" s="146"/>
      <c r="E22" s="146"/>
      <c r="F22" s="146"/>
      <c r="G22" s="146"/>
    </row>
    <row r="23" spans="1:7" x14ac:dyDescent="0.25">
      <c r="A23" s="147" t="s">
        <v>116</v>
      </c>
      <c r="B23" s="148"/>
      <c r="C23" s="148" t="s">
        <v>221</v>
      </c>
      <c r="D23" s="155"/>
      <c r="E23" s="146"/>
      <c r="F23" s="146"/>
      <c r="G23" s="146"/>
    </row>
    <row r="24" spans="1:7" ht="17.25" x14ac:dyDescent="0.25">
      <c r="A24" s="90"/>
      <c r="B24" s="173" t="s">
        <v>115</v>
      </c>
      <c r="C24" s="174" t="s">
        <v>122</v>
      </c>
      <c r="D24" s="175"/>
      <c r="E24" s="146"/>
      <c r="F24" s="146"/>
      <c r="G24" s="146"/>
    </row>
    <row r="25" spans="1:7" x14ac:dyDescent="0.25">
      <c r="A25" s="146"/>
      <c r="B25" s="146"/>
      <c r="C25" s="146"/>
      <c r="D25" s="146"/>
      <c r="E25" s="146"/>
      <c r="F25" s="146"/>
      <c r="G25" s="146"/>
    </row>
    <row r="26" spans="1:7" x14ac:dyDescent="0.25">
      <c r="A26" s="146"/>
      <c r="B26" s="146"/>
      <c r="C26" s="146"/>
      <c r="D26" s="146"/>
      <c r="E26" s="146"/>
      <c r="F26" s="146"/>
      <c r="G26" s="146"/>
    </row>
  </sheetData>
  <mergeCells count="4">
    <mergeCell ref="A4:C4"/>
    <mergeCell ref="A5:C5"/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view="pageBreakPreview" zoomScale="60" zoomScaleNormal="75" workbookViewId="0">
      <selection activeCell="G24" sqref="G24"/>
    </sheetView>
  </sheetViews>
  <sheetFormatPr defaultRowHeight="15" x14ac:dyDescent="0.25"/>
  <cols>
    <col min="1" max="1" width="17.42578125" customWidth="1"/>
    <col min="2" max="2" width="14.42578125" customWidth="1"/>
    <col min="3" max="3" width="15.28515625" customWidth="1"/>
    <col min="4" max="4" width="14.5703125" customWidth="1"/>
    <col min="5" max="5" width="14.140625" customWidth="1"/>
    <col min="6" max="6" width="16" customWidth="1"/>
    <col min="7" max="7" width="14" customWidth="1"/>
    <col min="8" max="8" width="14.28515625" customWidth="1"/>
    <col min="9" max="9" width="15.42578125" customWidth="1"/>
    <col min="10" max="10" width="14.28515625" customWidth="1"/>
    <col min="11" max="12" width="13.85546875" customWidth="1"/>
    <col min="13" max="13" width="14" customWidth="1"/>
  </cols>
  <sheetData>
    <row r="1" spans="1:14" ht="18.75" x14ac:dyDescent="0.3">
      <c r="A1" s="293" t="s">
        <v>261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4" ht="27.75" customHeight="1" x14ac:dyDescent="0.3">
      <c r="A2" s="296" t="s">
        <v>247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4" ht="29.25" customHeight="1" x14ac:dyDescent="0.25">
      <c r="A3" s="275" t="s">
        <v>43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4" ht="52.5" customHeight="1" x14ac:dyDescent="0.25">
      <c r="A4" s="291" t="s">
        <v>178</v>
      </c>
      <c r="B4" s="266" t="s">
        <v>168</v>
      </c>
      <c r="C4" s="295"/>
      <c r="D4" s="267"/>
      <c r="E4" s="266" t="s">
        <v>169</v>
      </c>
      <c r="F4" s="295"/>
      <c r="G4" s="267"/>
      <c r="H4" s="266" t="s">
        <v>170</v>
      </c>
      <c r="I4" s="295"/>
      <c r="J4" s="267"/>
      <c r="K4" s="266" t="s">
        <v>171</v>
      </c>
      <c r="L4" s="295"/>
      <c r="M4" s="267"/>
      <c r="N4" s="122"/>
    </row>
    <row r="5" spans="1:14" ht="23.25" customHeight="1" x14ac:dyDescent="0.25">
      <c r="A5" s="294"/>
      <c r="B5" s="291" t="s">
        <v>172</v>
      </c>
      <c r="C5" s="266" t="s">
        <v>173</v>
      </c>
      <c r="D5" s="267"/>
      <c r="E5" s="291" t="s">
        <v>172</v>
      </c>
      <c r="F5" s="266" t="s">
        <v>173</v>
      </c>
      <c r="G5" s="267"/>
      <c r="H5" s="291" t="s">
        <v>174</v>
      </c>
      <c r="I5" s="266" t="s">
        <v>173</v>
      </c>
      <c r="J5" s="267"/>
      <c r="K5" s="291" t="s">
        <v>172</v>
      </c>
      <c r="L5" s="291" t="s">
        <v>175</v>
      </c>
      <c r="M5" s="291" t="s">
        <v>176</v>
      </c>
      <c r="N5" s="122"/>
    </row>
    <row r="6" spans="1:14" ht="106.5" customHeight="1" x14ac:dyDescent="0.25">
      <c r="A6" s="292"/>
      <c r="B6" s="292"/>
      <c r="C6" s="166" t="s">
        <v>175</v>
      </c>
      <c r="D6" s="165" t="s">
        <v>176</v>
      </c>
      <c r="E6" s="292"/>
      <c r="F6" s="166" t="s">
        <v>175</v>
      </c>
      <c r="G6" s="165" t="s">
        <v>176</v>
      </c>
      <c r="H6" s="292"/>
      <c r="I6" s="166" t="s">
        <v>175</v>
      </c>
      <c r="J6" s="165" t="s">
        <v>176</v>
      </c>
      <c r="K6" s="292"/>
      <c r="L6" s="292"/>
      <c r="M6" s="292"/>
      <c r="N6" s="122"/>
    </row>
    <row r="7" spans="1:14" ht="18.75" x14ac:dyDescent="0.25">
      <c r="A7" s="166" t="s">
        <v>185</v>
      </c>
      <c r="B7" s="176">
        <f>C7+D7</f>
        <v>246.5</v>
      </c>
      <c r="C7" s="176">
        <v>136.5</v>
      </c>
      <c r="D7" s="176">
        <v>110</v>
      </c>
      <c r="E7" s="166">
        <f>F7+G7</f>
        <v>184</v>
      </c>
      <c r="F7" s="166">
        <v>102</v>
      </c>
      <c r="G7" s="166">
        <v>82</v>
      </c>
      <c r="H7" s="214">
        <f>I7+J7</f>
        <v>3459230.13</v>
      </c>
      <c r="I7" s="214">
        <v>1498824.48</v>
      </c>
      <c r="J7" s="214">
        <v>1960405.65</v>
      </c>
      <c r="K7" s="214">
        <f>H7/E7</f>
        <v>18800.16375</v>
      </c>
      <c r="L7" s="214">
        <f t="shared" ref="L7:M7" si="0">I7/F7</f>
        <v>14694.357647058823</v>
      </c>
      <c r="M7" s="214">
        <f t="shared" si="0"/>
        <v>23907.385975609755</v>
      </c>
      <c r="N7" s="229"/>
    </row>
    <row r="8" spans="1:14" ht="18.75" x14ac:dyDescent="0.25">
      <c r="A8" s="166" t="s">
        <v>186</v>
      </c>
      <c r="B8" s="176">
        <f t="shared" ref="B8:B9" si="1">C8+D8</f>
        <v>246.5</v>
      </c>
      <c r="C8" s="176">
        <v>136.5</v>
      </c>
      <c r="D8" s="176">
        <v>110</v>
      </c>
      <c r="E8" s="166">
        <f t="shared" ref="E8:E15" si="2">F8+G8</f>
        <v>182</v>
      </c>
      <c r="F8" s="166">
        <v>101</v>
      </c>
      <c r="G8" s="166">
        <v>81</v>
      </c>
      <c r="H8" s="214">
        <f t="shared" ref="H8:H15" si="3">I8+J8</f>
        <v>3575918.54</v>
      </c>
      <c r="I8" s="214">
        <v>1561709.24</v>
      </c>
      <c r="J8" s="214">
        <v>2014209.3</v>
      </c>
      <c r="K8" s="214">
        <f t="shared" ref="K8:K15" si="4">H8/E8</f>
        <v>19647.904065934064</v>
      </c>
      <c r="L8" s="214">
        <f t="shared" ref="L8:L12" si="5">I8/F8</f>
        <v>15462.467722772277</v>
      </c>
      <c r="M8" s="214">
        <f t="shared" ref="M8:M12" si="6">J8/G8</f>
        <v>24866.781481481481</v>
      </c>
      <c r="N8" s="229"/>
    </row>
    <row r="9" spans="1:14" ht="18.75" x14ac:dyDescent="0.25">
      <c r="A9" s="180" t="s">
        <v>187</v>
      </c>
      <c r="B9" s="176">
        <f t="shared" si="1"/>
        <v>246.5</v>
      </c>
      <c r="C9" s="176">
        <v>136.5</v>
      </c>
      <c r="D9" s="176">
        <v>110</v>
      </c>
      <c r="E9" s="180">
        <f t="shared" si="2"/>
        <v>200</v>
      </c>
      <c r="F9" s="180">
        <v>112</v>
      </c>
      <c r="G9" s="180">
        <v>88</v>
      </c>
      <c r="H9" s="214">
        <f t="shared" si="3"/>
        <v>4686174.93</v>
      </c>
      <c r="I9" s="214">
        <v>1997692.56</v>
      </c>
      <c r="J9" s="214">
        <v>2688482.37</v>
      </c>
      <c r="K9" s="214">
        <f t="shared" si="4"/>
        <v>23430.874649999998</v>
      </c>
      <c r="L9" s="214">
        <f t="shared" si="5"/>
        <v>17836.540714285715</v>
      </c>
      <c r="M9" s="214">
        <f t="shared" si="6"/>
        <v>30550.936022727274</v>
      </c>
      <c r="N9" s="229"/>
    </row>
    <row r="10" spans="1:14" ht="18.75" x14ac:dyDescent="0.25">
      <c r="A10" s="213" t="s">
        <v>240</v>
      </c>
      <c r="B10" s="214">
        <v>305.5</v>
      </c>
      <c r="C10" s="214">
        <v>170.25</v>
      </c>
      <c r="D10" s="214">
        <v>135.25</v>
      </c>
      <c r="E10" s="213">
        <f t="shared" si="2"/>
        <v>235</v>
      </c>
      <c r="F10" s="213">
        <v>131</v>
      </c>
      <c r="G10" s="213">
        <v>104</v>
      </c>
      <c r="H10" s="214">
        <f t="shared" si="3"/>
        <v>4873886.51</v>
      </c>
      <c r="I10" s="214">
        <v>2071843.8</v>
      </c>
      <c r="J10" s="214">
        <v>2802042.71</v>
      </c>
      <c r="K10" s="214">
        <f t="shared" si="4"/>
        <v>20739.94259574468</v>
      </c>
      <c r="L10" s="214">
        <f t="shared" si="5"/>
        <v>15815.601526717557</v>
      </c>
      <c r="M10" s="214">
        <f t="shared" si="6"/>
        <v>26942.718365384615</v>
      </c>
      <c r="N10" s="229"/>
    </row>
    <row r="11" spans="1:14" ht="18.75" x14ac:dyDescent="0.25">
      <c r="A11" s="213" t="s">
        <v>241</v>
      </c>
      <c r="B11" s="214">
        <v>305.5</v>
      </c>
      <c r="C11" s="214">
        <v>170.25</v>
      </c>
      <c r="D11" s="214">
        <v>135.25</v>
      </c>
      <c r="E11" s="213">
        <f t="shared" si="2"/>
        <v>239</v>
      </c>
      <c r="F11" s="213">
        <v>131</v>
      </c>
      <c r="G11" s="213">
        <v>108</v>
      </c>
      <c r="H11" s="214">
        <f t="shared" si="3"/>
        <v>4941427.4700000007</v>
      </c>
      <c r="I11" s="214">
        <v>2073954.12</v>
      </c>
      <c r="J11" s="214">
        <v>2867473.35</v>
      </c>
      <c r="K11" s="214">
        <f t="shared" si="4"/>
        <v>20675.428744769877</v>
      </c>
      <c r="L11" s="214">
        <f t="shared" si="5"/>
        <v>15831.710839694657</v>
      </c>
      <c r="M11" s="214">
        <f t="shared" si="6"/>
        <v>26550.679166666669</v>
      </c>
      <c r="N11" s="229"/>
    </row>
    <row r="12" spans="1:14" ht="18.75" x14ac:dyDescent="0.25">
      <c r="A12" s="213" t="s">
        <v>242</v>
      </c>
      <c r="B12" s="214">
        <v>305.5</v>
      </c>
      <c r="C12" s="214">
        <v>170.25</v>
      </c>
      <c r="D12" s="214">
        <v>135.25</v>
      </c>
      <c r="E12" s="213">
        <f t="shared" si="2"/>
        <v>240</v>
      </c>
      <c r="F12" s="213">
        <v>133</v>
      </c>
      <c r="G12" s="213">
        <v>107</v>
      </c>
      <c r="H12" s="214">
        <f t="shared" si="3"/>
        <v>5148041.68</v>
      </c>
      <c r="I12" s="214">
        <v>2399994.59</v>
      </c>
      <c r="J12" s="214">
        <v>2748047.09</v>
      </c>
      <c r="K12" s="214">
        <f t="shared" si="4"/>
        <v>21450.173666666666</v>
      </c>
      <c r="L12" s="214">
        <f t="shared" si="5"/>
        <v>18045.072105263156</v>
      </c>
      <c r="M12" s="214">
        <f t="shared" si="6"/>
        <v>25682.683084112148</v>
      </c>
      <c r="N12" s="229"/>
    </row>
    <row r="13" spans="1:14" ht="17.25" customHeight="1" x14ac:dyDescent="0.25">
      <c r="A13" s="213" t="s">
        <v>251</v>
      </c>
      <c r="B13" s="214">
        <v>305.5</v>
      </c>
      <c r="C13" s="214">
        <v>170.25</v>
      </c>
      <c r="D13" s="214">
        <v>135.25</v>
      </c>
      <c r="E13" s="213">
        <f t="shared" si="2"/>
        <v>239</v>
      </c>
      <c r="F13" s="213">
        <v>136</v>
      </c>
      <c r="G13" s="213">
        <v>103</v>
      </c>
      <c r="H13" s="214">
        <f t="shared" si="3"/>
        <v>5001513.4800000004</v>
      </c>
      <c r="I13" s="214">
        <v>2105117.69</v>
      </c>
      <c r="J13" s="214">
        <v>2896395.79</v>
      </c>
      <c r="K13" s="214">
        <f t="shared" si="4"/>
        <v>20926.834644351467</v>
      </c>
      <c r="L13" s="214">
        <f t="shared" ref="L13:L15" si="7">I13/F13</f>
        <v>15478.806544117646</v>
      </c>
      <c r="M13" s="214">
        <f t="shared" ref="M13:M15" si="8">J13/G13</f>
        <v>28120.347475728155</v>
      </c>
      <c r="N13" s="229"/>
    </row>
    <row r="14" spans="1:14" ht="18.75" x14ac:dyDescent="0.25">
      <c r="A14" s="213" t="s">
        <v>249</v>
      </c>
      <c r="B14" s="214">
        <v>305.5</v>
      </c>
      <c r="C14" s="214">
        <v>170.25</v>
      </c>
      <c r="D14" s="214">
        <v>135.25</v>
      </c>
      <c r="E14" s="213">
        <f t="shared" si="2"/>
        <v>240</v>
      </c>
      <c r="F14" s="213">
        <v>133</v>
      </c>
      <c r="G14" s="213">
        <v>107</v>
      </c>
      <c r="H14" s="214">
        <f t="shared" si="3"/>
        <v>4371980.9800000004</v>
      </c>
      <c r="I14" s="214">
        <v>1937986.06</v>
      </c>
      <c r="J14" s="214">
        <v>2433994.92</v>
      </c>
      <c r="K14" s="214">
        <f t="shared" si="4"/>
        <v>18216.587416666669</v>
      </c>
      <c r="L14" s="214">
        <f t="shared" si="7"/>
        <v>14571.323759398496</v>
      </c>
      <c r="M14" s="214">
        <f t="shared" si="8"/>
        <v>22747.616074766356</v>
      </c>
      <c r="N14" s="229"/>
    </row>
    <row r="15" spans="1:14" ht="18.75" x14ac:dyDescent="0.25">
      <c r="A15" s="213" t="s">
        <v>250</v>
      </c>
      <c r="B15" s="214">
        <v>305.5</v>
      </c>
      <c r="C15" s="214">
        <v>170.25</v>
      </c>
      <c r="D15" s="214">
        <v>135.25</v>
      </c>
      <c r="E15" s="213">
        <f t="shared" si="2"/>
        <v>227</v>
      </c>
      <c r="F15" s="213">
        <v>127</v>
      </c>
      <c r="G15" s="213">
        <v>100</v>
      </c>
      <c r="H15" s="214">
        <f t="shared" si="3"/>
        <v>4608216.25</v>
      </c>
      <c r="I15" s="214">
        <v>1937015.8</v>
      </c>
      <c r="J15" s="214">
        <v>2671200.4500000002</v>
      </c>
      <c r="K15" s="214">
        <f t="shared" si="4"/>
        <v>20300.512114537443</v>
      </c>
      <c r="L15" s="214">
        <f t="shared" si="7"/>
        <v>15252.092913385826</v>
      </c>
      <c r="M15" s="214">
        <f t="shared" si="8"/>
        <v>26712.004500000003</v>
      </c>
      <c r="N15" s="229"/>
    </row>
    <row r="16" spans="1:14" ht="18.75" x14ac:dyDescent="0.25">
      <c r="A16" s="122"/>
      <c r="B16" s="122"/>
      <c r="C16" s="122"/>
      <c r="D16" s="122"/>
      <c r="E16" s="220"/>
      <c r="F16" s="220"/>
      <c r="G16" s="220"/>
      <c r="H16" s="220"/>
      <c r="I16" s="220"/>
      <c r="J16" s="220"/>
      <c r="K16" s="221"/>
      <c r="L16" s="221"/>
      <c r="M16" s="221"/>
      <c r="N16" s="122"/>
    </row>
    <row r="17" spans="1:14" ht="18.75" x14ac:dyDescent="0.25">
      <c r="A17" s="288" t="s">
        <v>177</v>
      </c>
      <c r="B17" s="288"/>
      <c r="C17" s="158"/>
      <c r="D17" s="171"/>
      <c r="E17" s="289" t="s">
        <v>228</v>
      </c>
      <c r="F17" s="290"/>
      <c r="G17" s="164"/>
      <c r="H17" s="164"/>
      <c r="I17" s="122"/>
      <c r="J17" s="122"/>
      <c r="K17" s="122"/>
      <c r="L17" s="122"/>
      <c r="M17" s="122"/>
      <c r="N17" s="122"/>
    </row>
    <row r="18" spans="1:14" ht="18.75" x14ac:dyDescent="0.25">
      <c r="A18" s="159"/>
      <c r="B18" s="159"/>
      <c r="C18" s="159"/>
      <c r="D18" s="171"/>
      <c r="E18" s="172"/>
      <c r="F18" s="172"/>
      <c r="G18" s="159"/>
      <c r="H18" s="159"/>
      <c r="I18" s="122"/>
      <c r="J18" s="122"/>
      <c r="K18" s="122"/>
      <c r="L18" s="122"/>
      <c r="M18" s="122"/>
      <c r="N18" s="122"/>
    </row>
    <row r="19" spans="1:14" ht="18.75" x14ac:dyDescent="0.25">
      <c r="A19" s="288" t="s">
        <v>116</v>
      </c>
      <c r="B19" s="288"/>
      <c r="C19" s="158"/>
      <c r="D19" s="171"/>
      <c r="E19" s="289" t="s">
        <v>221</v>
      </c>
      <c r="F19" s="290"/>
      <c r="G19" s="159"/>
      <c r="H19" s="159"/>
      <c r="I19" s="122"/>
      <c r="J19" s="122"/>
      <c r="K19" s="122"/>
      <c r="L19" s="122"/>
      <c r="M19" s="122"/>
      <c r="N19" s="122"/>
    </row>
    <row r="20" spans="1:14" ht="18.75" x14ac:dyDescent="0.25">
      <c r="A20" s="159"/>
      <c r="B20" s="159"/>
      <c r="C20" s="159"/>
      <c r="D20" s="159"/>
      <c r="E20" s="159"/>
      <c r="F20" s="159"/>
      <c r="G20" s="159"/>
      <c r="H20" s="159"/>
      <c r="I20" s="122"/>
      <c r="J20" s="122"/>
      <c r="K20" s="122"/>
      <c r="L20" s="122"/>
      <c r="M20" s="122"/>
      <c r="N20" s="122"/>
    </row>
    <row r="21" spans="1:14" ht="18.75" x14ac:dyDescent="0.25">
      <c r="A21" s="159"/>
      <c r="B21" s="159"/>
      <c r="C21" s="159"/>
      <c r="D21" s="159"/>
      <c r="E21" s="159"/>
      <c r="F21" s="159"/>
      <c r="G21" s="159"/>
      <c r="H21" s="159"/>
      <c r="I21" s="122"/>
      <c r="J21" s="122"/>
      <c r="K21" s="122"/>
      <c r="L21" s="122"/>
      <c r="M21" s="122"/>
      <c r="N21" s="122"/>
    </row>
    <row r="22" spans="1:14" ht="18.75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</row>
    <row r="23" spans="1:14" ht="18.75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</row>
    <row r="24" spans="1:14" ht="18.75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</row>
    <row r="25" spans="1:14" ht="18.75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</row>
    <row r="26" spans="1:14" ht="18.75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</row>
    <row r="27" spans="1:14" ht="18.75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</row>
    <row r="28" spans="1:14" ht="18.75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</row>
    <row r="29" spans="1:14" ht="18.75" x14ac:dyDescent="0.25">
      <c r="A29" s="122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</row>
  </sheetData>
  <mergeCells count="21">
    <mergeCell ref="I5:J5"/>
    <mergeCell ref="K5:K6"/>
    <mergeCell ref="L5:L6"/>
    <mergeCell ref="M5:M6"/>
    <mergeCell ref="A1:K1"/>
    <mergeCell ref="A3:K3"/>
    <mergeCell ref="A4:A6"/>
    <mergeCell ref="B4:D4"/>
    <mergeCell ref="E4:G4"/>
    <mergeCell ref="H4:J4"/>
    <mergeCell ref="K4:M4"/>
    <mergeCell ref="B5:B6"/>
    <mergeCell ref="C5:D5"/>
    <mergeCell ref="E5:E6"/>
    <mergeCell ref="A2:M2"/>
    <mergeCell ref="A17:B17"/>
    <mergeCell ref="A19:B19"/>
    <mergeCell ref="E19:F19"/>
    <mergeCell ref="F5:G5"/>
    <mergeCell ref="H5:H6"/>
    <mergeCell ref="E17:F17"/>
  </mergeCells>
  <pageMargins left="0.31496062992125984" right="0.31496062992125984" top="0.55118110236220474" bottom="0.35433070866141736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Додаток 2 Фін.звіт</vt:lpstr>
      <vt:lpstr>Таблиця 1 рядок 1121-МБ+БОА</vt:lpstr>
      <vt:lpstr>Таблиця 2 рядок 1123 Гранд+к+%</vt:lpstr>
      <vt:lpstr>Таблиця 3 рядок 1133-%, бр,виб</vt:lpstr>
      <vt:lpstr>Таблиця 4 рядок 1210 Опер вит</vt:lpstr>
      <vt:lpstr>Таблиця 5 рядок 1215 Інші ОВ</vt:lpstr>
      <vt:lpstr>Таблиця 6 рядок 3060</vt:lpstr>
      <vt:lpstr>Таблиця 7 рядок 5013 МБ -ПВ</vt:lpstr>
      <vt:lpstr>Таблиця 8 рядок 6000-КАПИ</vt:lpstr>
      <vt:lpstr>Таблиця 9 рядок 6020 Осн зас</vt:lpstr>
      <vt:lpstr>Таблиця 10 рядки 6050,6060</vt:lpstr>
      <vt:lpstr>Довідка про зп мед персоналу</vt:lpstr>
      <vt:lpstr>'Додаток 2 Фін.звіт'!Область_печати</vt:lpstr>
      <vt:lpstr>'Таблиця 8 рядок 6000-КАПИ'!Область_печати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2023-11-03T10:15:45Z</cp:lastPrinted>
  <dcterms:created xsi:type="dcterms:W3CDTF">2020-10-01T06:06:44Z</dcterms:created>
  <dcterms:modified xsi:type="dcterms:W3CDTF">2024-01-29T13:18:26Z</dcterms:modified>
</cp:coreProperties>
</file>