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601" activeTab="1"/>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s>
  <definedNames>
    <definedName name="_xlnm.Print_Area" localSheetId="1">'Додаток 2 Фін.звіт'!$A$1:$F$117</definedName>
    <definedName name="_xlnm.Print_Area" localSheetId="2">'Таблиця 1 рядок 1121  МБ+БОА'!$A$1:$E$36</definedName>
    <definedName name="_xlnm.Print_Area" localSheetId="5">'Таблиця 4 рядок 1210 Опер вит'!$A$1:$L$29</definedName>
    <definedName name="_xlnm.Print_Area" localSheetId="6">'Таблиця 5 рядок 1215  І оп ви'!$A$1:$E$25</definedName>
    <definedName name="_xlnm.Print_Area" localSheetId="9">'Таблиця 8 рядок 6000  Капи'!$A$1:$L$18</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2" l="1"/>
  <c r="C106" i="1" l="1"/>
  <c r="D106" i="1"/>
  <c r="C107" i="1"/>
  <c r="D107" i="1"/>
  <c r="C108" i="1"/>
  <c r="D108" i="1"/>
  <c r="C109" i="1"/>
  <c r="D109" i="1"/>
  <c r="C110" i="1"/>
  <c r="D110" i="1"/>
  <c r="C111" i="1"/>
  <c r="D111" i="1"/>
  <c r="C112" i="1"/>
  <c r="D112" i="1"/>
  <c r="D24" i="10" l="1"/>
  <c r="D23" i="10"/>
  <c r="D22" i="10"/>
  <c r="D21" i="10"/>
  <c r="D20" i="10"/>
  <c r="D19" i="10"/>
  <c r="D18" i="10"/>
  <c r="D17" i="10"/>
  <c r="D16" i="10"/>
  <c r="D15" i="10"/>
  <c r="D14" i="10"/>
  <c r="D13" i="10"/>
  <c r="D12" i="10"/>
  <c r="D11" i="10"/>
  <c r="D10" i="10"/>
  <c r="D9" i="10"/>
  <c r="D25" i="10" s="1"/>
  <c r="E29" i="13" s="1"/>
  <c r="M12" i="12" l="1"/>
  <c r="L12" i="12"/>
  <c r="H12" i="12"/>
  <c r="K12" i="12" s="1"/>
  <c r="E12" i="12"/>
  <c r="B12" i="12"/>
  <c r="M11" i="12"/>
  <c r="L11" i="12"/>
  <c r="H11" i="12"/>
  <c r="E11" i="12"/>
  <c r="B11" i="12"/>
  <c r="M10" i="12"/>
  <c r="L10" i="12"/>
  <c r="H10" i="12"/>
  <c r="E10" i="12"/>
  <c r="B10" i="12"/>
  <c r="M9" i="12"/>
  <c r="L9" i="12"/>
  <c r="H9" i="12"/>
  <c r="E9" i="12"/>
  <c r="B9" i="12"/>
  <c r="M8" i="12"/>
  <c r="L8" i="12"/>
  <c r="H8" i="12"/>
  <c r="E8" i="12"/>
  <c r="B8" i="12"/>
  <c r="M7" i="12"/>
  <c r="L7" i="12"/>
  <c r="H7" i="12"/>
  <c r="E7" i="12"/>
  <c r="B7" i="12"/>
  <c r="K11" i="12" l="1"/>
  <c r="K8" i="12"/>
  <c r="K7" i="12"/>
  <c r="K10" i="12"/>
  <c r="K9" i="12"/>
  <c r="H13" i="12"/>
  <c r="H14" i="12"/>
  <c r="H15" i="12"/>
  <c r="E13" i="12"/>
  <c r="E14" i="12"/>
  <c r="E15" i="12"/>
  <c r="B13" i="12"/>
  <c r="B14" i="12"/>
  <c r="B15" i="12"/>
  <c r="L15" i="12"/>
  <c r="M13" i="12"/>
  <c r="M14" i="12"/>
  <c r="M15" i="12"/>
  <c r="L13" i="12"/>
  <c r="L14" i="12"/>
  <c r="E25" i="2"/>
  <c r="E26" i="2"/>
  <c r="E27" i="2"/>
  <c r="D25" i="2"/>
  <c r="D26" i="2"/>
  <c r="D27" i="2"/>
  <c r="D28" i="2"/>
  <c r="K14" i="12" l="1"/>
  <c r="K13" i="12"/>
  <c r="K15" i="12"/>
  <c r="C31" i="13"/>
  <c r="B19" i="2"/>
  <c r="C19" i="2"/>
  <c r="D7" i="13" s="1"/>
  <c r="C29" i="2"/>
  <c r="B29" i="2"/>
  <c r="E10" i="2"/>
  <c r="E11" i="2"/>
  <c r="E12" i="2"/>
  <c r="E13" i="2"/>
  <c r="E14" i="2"/>
  <c r="E15" i="2"/>
  <c r="E16" i="2"/>
  <c r="E17" i="2"/>
  <c r="E18" i="2"/>
  <c r="E21" i="2"/>
  <c r="D10" i="2"/>
  <c r="D11" i="2"/>
  <c r="D12" i="2"/>
  <c r="D13" i="2"/>
  <c r="D14" i="2"/>
  <c r="D15" i="2"/>
  <c r="D16" i="2"/>
  <c r="D17" i="2"/>
  <c r="D18" i="2"/>
  <c r="D21" i="2"/>
  <c r="B20" i="11" l="1"/>
  <c r="E31" i="13" s="1"/>
  <c r="G31" i="13" s="1"/>
  <c r="L10" i="9"/>
  <c r="L11" i="9"/>
  <c r="D79" i="1" s="1"/>
  <c r="L12" i="9"/>
  <c r="L13" i="9"/>
  <c r="L14" i="9"/>
  <c r="L9" i="9"/>
  <c r="K10" i="9"/>
  <c r="C78" i="1" s="1"/>
  <c r="K11" i="9"/>
  <c r="C79" i="1" s="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C14" i="8"/>
  <c r="B14" i="8"/>
  <c r="E13" i="8"/>
  <c r="D13" i="8"/>
  <c r="E12" i="8"/>
  <c r="D12" i="8"/>
  <c r="E11" i="8"/>
  <c r="D11" i="8"/>
  <c r="E10" i="8"/>
  <c r="D10" i="8"/>
  <c r="E9" i="8"/>
  <c r="D9" i="8"/>
  <c r="C21" i="6"/>
  <c r="B21" i="6"/>
  <c r="C42" i="1" s="1"/>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E6" i="5" s="1"/>
  <c r="F13" i="5"/>
  <c r="G13" i="5"/>
  <c r="G9" i="5" s="1"/>
  <c r="H13" i="5"/>
  <c r="H9" i="5" s="1"/>
  <c r="I13" i="5"/>
  <c r="I9" i="5" s="1"/>
  <c r="J13" i="5"/>
  <c r="J9" i="5" s="1"/>
  <c r="C13" i="5"/>
  <c r="C9" i="5" s="1"/>
  <c r="K10" i="5"/>
  <c r="C27" i="1" s="1"/>
  <c r="L10" i="5"/>
  <c r="D27" i="1" s="1"/>
  <c r="K11" i="5"/>
  <c r="C28" i="1" s="1"/>
  <c r="C58" i="1" s="1"/>
  <c r="L11" i="5"/>
  <c r="D28" i="1" s="1"/>
  <c r="K12" i="5"/>
  <c r="C29" i="1" s="1"/>
  <c r="L12" i="5"/>
  <c r="D29" i="1" s="1"/>
  <c r="K14" i="5"/>
  <c r="C31" i="1" s="1"/>
  <c r="L14" i="5"/>
  <c r="D31" i="1" s="1"/>
  <c r="K15" i="5"/>
  <c r="C32" i="1" s="1"/>
  <c r="L15" i="5"/>
  <c r="D32" i="1" s="1"/>
  <c r="K16" i="5"/>
  <c r="C33" i="1" s="1"/>
  <c r="L16" i="5"/>
  <c r="D33" i="1" s="1"/>
  <c r="K17" i="5"/>
  <c r="C34" i="1" s="1"/>
  <c r="L17" i="5"/>
  <c r="D34" i="1" s="1"/>
  <c r="K18" i="5"/>
  <c r="C35" i="1" s="1"/>
  <c r="L18" i="5"/>
  <c r="D35" i="1" s="1"/>
  <c r="K19" i="5"/>
  <c r="C36" i="1" s="1"/>
  <c r="L19" i="5"/>
  <c r="D36" i="1" s="1"/>
  <c r="K20" i="5"/>
  <c r="C37" i="1" s="1"/>
  <c r="L20" i="5"/>
  <c r="D37" i="1" s="1"/>
  <c r="K21" i="5"/>
  <c r="C38" i="1" s="1"/>
  <c r="L21" i="5"/>
  <c r="D38" i="1" s="1"/>
  <c r="K22" i="5"/>
  <c r="C39" i="1" s="1"/>
  <c r="L22" i="5"/>
  <c r="D39" i="1" s="1"/>
  <c r="K23" i="5"/>
  <c r="C40" i="1" s="1"/>
  <c r="L23" i="5"/>
  <c r="D40" i="1" s="1"/>
  <c r="K24" i="5"/>
  <c r="C41" i="1" s="1"/>
  <c r="L24" i="5"/>
  <c r="D41" i="1" s="1"/>
  <c r="K25" i="5"/>
  <c r="L25" i="5"/>
  <c r="D21" i="13" s="1"/>
  <c r="D9" i="4"/>
  <c r="C12" i="4"/>
  <c r="D24" i="1" s="1"/>
  <c r="C11" i="13" s="1"/>
  <c r="B12" i="4"/>
  <c r="C24" i="1" s="1"/>
  <c r="E11" i="4"/>
  <c r="D11" i="4"/>
  <c r="E10" i="4"/>
  <c r="D10" i="4"/>
  <c r="E9" i="4"/>
  <c r="C14" i="3"/>
  <c r="B14" i="3"/>
  <c r="C20" i="1" s="1"/>
  <c r="E13" i="3"/>
  <c r="D13" i="3"/>
  <c r="E12" i="3"/>
  <c r="D12" i="3"/>
  <c r="E11" i="3"/>
  <c r="D11" i="3"/>
  <c r="E10" i="3"/>
  <c r="D10" i="3"/>
  <c r="E9" i="3"/>
  <c r="D9" i="3"/>
  <c r="E22" i="2"/>
  <c r="E23" i="2"/>
  <c r="E24" i="2"/>
  <c r="E29" i="2"/>
  <c r="D22" i="2"/>
  <c r="D23" i="2"/>
  <c r="D24" i="2"/>
  <c r="D29" i="2"/>
  <c r="E21" i="7" l="1"/>
  <c r="D23" i="13"/>
  <c r="F23" i="13" s="1"/>
  <c r="C17" i="13"/>
  <c r="D58" i="1"/>
  <c r="D17" i="13" s="1"/>
  <c r="D19" i="13"/>
  <c r="C55" i="1"/>
  <c r="E55" i="1" s="1"/>
  <c r="E21" i="13"/>
  <c r="D31" i="13"/>
  <c r="F31" i="13" s="1"/>
  <c r="D29" i="13"/>
  <c r="D78" i="1"/>
  <c r="C29" i="13" s="1"/>
  <c r="G29" i="13" s="1"/>
  <c r="G6" i="5"/>
  <c r="L13" i="5"/>
  <c r="D42" i="1"/>
  <c r="C21" i="13" s="1"/>
  <c r="G21" i="13" s="1"/>
  <c r="L15" i="9"/>
  <c r="D27" i="13" s="1"/>
  <c r="C15" i="13"/>
  <c r="E21" i="6"/>
  <c r="C69" i="1"/>
  <c r="C66" i="1" s="1"/>
  <c r="K15" i="9"/>
  <c r="F9" i="5"/>
  <c r="E14" i="8"/>
  <c r="D25" i="13"/>
  <c r="D69" i="1"/>
  <c r="C25" i="13" s="1"/>
  <c r="F25" i="13" s="1"/>
  <c r="E12" i="4"/>
  <c r="D11" i="13"/>
  <c r="F11" i="13" s="1"/>
  <c r="E14" i="3"/>
  <c r="D9" i="13"/>
  <c r="D20" i="1"/>
  <c r="C9" i="13" s="1"/>
  <c r="D21" i="7"/>
  <c r="D14" i="8"/>
  <c r="D21" i="6"/>
  <c r="K13" i="5"/>
  <c r="K9" i="5"/>
  <c r="D12" i="4"/>
  <c r="D14" i="3"/>
  <c r="F106" i="1"/>
  <c r="F107" i="1"/>
  <c r="E108" i="1"/>
  <c r="E109" i="1"/>
  <c r="F110" i="1"/>
  <c r="F111" i="1"/>
  <c r="E112" i="1"/>
  <c r="D97" i="1"/>
  <c r="C97" i="1"/>
  <c r="D89" i="1"/>
  <c r="C89" i="1"/>
  <c r="C76" i="1"/>
  <c r="C86" i="1" s="1"/>
  <c r="D70" i="1"/>
  <c r="C70" i="1"/>
  <c r="D64" i="1"/>
  <c r="C64" i="1"/>
  <c r="D53" i="1"/>
  <c r="D30" i="1"/>
  <c r="C30" i="1"/>
  <c r="C26" i="1" s="1"/>
  <c r="D21" i="1"/>
  <c r="C21" i="1"/>
  <c r="D14" i="1"/>
  <c r="C14" i="1"/>
  <c r="F15" i="1"/>
  <c r="F16" i="1"/>
  <c r="F19" i="1"/>
  <c r="F22" i="1"/>
  <c r="F23" i="1"/>
  <c r="F24" i="1"/>
  <c r="F27" i="1"/>
  <c r="F28" i="1"/>
  <c r="F29" i="1"/>
  <c r="F31" i="1"/>
  <c r="F32" i="1"/>
  <c r="F33" i="1"/>
  <c r="F34" i="1"/>
  <c r="F35" i="1"/>
  <c r="F36" i="1"/>
  <c r="F37" i="1"/>
  <c r="F38" i="1"/>
  <c r="F39" i="1"/>
  <c r="F40" i="1"/>
  <c r="F41" i="1"/>
  <c r="F43" i="1"/>
  <c r="F44" i="1"/>
  <c r="F47" i="1"/>
  <c r="F48" i="1"/>
  <c r="F49" i="1"/>
  <c r="F50" i="1"/>
  <c r="F54" i="1"/>
  <c r="F56" i="1"/>
  <c r="F57" i="1"/>
  <c r="F58" i="1"/>
  <c r="F59" i="1"/>
  <c r="F61" i="1"/>
  <c r="F62" i="1"/>
  <c r="F63" i="1"/>
  <c r="F67" i="1"/>
  <c r="F68" i="1"/>
  <c r="F71" i="1"/>
  <c r="F72" i="1"/>
  <c r="F73" i="1"/>
  <c r="F77" i="1"/>
  <c r="F78"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7" i="1"/>
  <c r="E28" i="1"/>
  <c r="E29" i="1"/>
  <c r="E31" i="1"/>
  <c r="E32" i="1"/>
  <c r="E33" i="1"/>
  <c r="E34" i="1"/>
  <c r="E35" i="1"/>
  <c r="E36" i="1"/>
  <c r="E37" i="1"/>
  <c r="E38" i="1"/>
  <c r="E39" i="1"/>
  <c r="E40" i="1"/>
  <c r="E41" i="1"/>
  <c r="E43" i="1"/>
  <c r="E44" i="1"/>
  <c r="E47" i="1"/>
  <c r="E48" i="1"/>
  <c r="E49" i="1"/>
  <c r="E50" i="1"/>
  <c r="E54" i="1"/>
  <c r="E56" i="1"/>
  <c r="E57" i="1"/>
  <c r="E58" i="1"/>
  <c r="E59" i="1"/>
  <c r="E61" i="1"/>
  <c r="E62" i="1"/>
  <c r="E63" i="1"/>
  <c r="E67" i="1"/>
  <c r="E68" i="1"/>
  <c r="E71" i="1"/>
  <c r="E72" i="1"/>
  <c r="E73" i="1"/>
  <c r="E77" i="1"/>
  <c r="E78" i="1"/>
  <c r="E79" i="1"/>
  <c r="E80" i="1"/>
  <c r="E81" i="1"/>
  <c r="E82" i="1"/>
  <c r="E83" i="1"/>
  <c r="E87" i="1"/>
  <c r="E90" i="1"/>
  <c r="E91" i="1"/>
  <c r="E92" i="1"/>
  <c r="E93" i="1"/>
  <c r="E94" i="1"/>
  <c r="E95" i="1"/>
  <c r="E96" i="1"/>
  <c r="E98" i="1"/>
  <c r="E99" i="1"/>
  <c r="E100" i="1"/>
  <c r="E101" i="1"/>
  <c r="E102" i="1"/>
  <c r="E103" i="1"/>
  <c r="E104" i="1"/>
  <c r="E106" i="1"/>
  <c r="E107" i="1"/>
  <c r="E110" i="1"/>
  <c r="E111" i="1"/>
  <c r="F89" i="1" l="1"/>
  <c r="E70" i="1"/>
  <c r="F70" i="1"/>
  <c r="C74" i="1"/>
  <c r="E64" i="1"/>
  <c r="F17" i="13"/>
  <c r="C53" i="1"/>
  <c r="E53" i="1" s="1"/>
  <c r="F55" i="1"/>
  <c r="D76" i="1"/>
  <c r="C27" i="13" s="1"/>
  <c r="F27" i="13" s="1"/>
  <c r="F29" i="13"/>
  <c r="E42" i="1"/>
  <c r="F42" i="1"/>
  <c r="D26" i="1"/>
  <c r="C13" i="13" s="1"/>
  <c r="F21" i="13"/>
  <c r="E7" i="13"/>
  <c r="G7" i="13" s="1"/>
  <c r="E5" i="13"/>
  <c r="L9" i="5"/>
  <c r="D13" i="13" s="1"/>
  <c r="E19" i="13"/>
  <c r="G19" i="13" s="1"/>
  <c r="E17" i="13"/>
  <c r="G17" i="13" s="1"/>
  <c r="E89" i="1"/>
  <c r="C105" i="1"/>
  <c r="D105" i="1"/>
  <c r="E105" i="1" s="1"/>
  <c r="D15" i="13"/>
  <c r="F15" i="13" s="1"/>
  <c r="E30" i="1"/>
  <c r="F30" i="1"/>
  <c r="F69" i="1"/>
  <c r="E69" i="1"/>
  <c r="F97" i="1"/>
  <c r="E97" i="1"/>
  <c r="F64" i="1"/>
  <c r="E21" i="1"/>
  <c r="F9" i="13"/>
  <c r="D66" i="1"/>
  <c r="F20" i="1"/>
  <c r="E20" i="1"/>
  <c r="E14" i="1"/>
  <c r="F14" i="1"/>
  <c r="C25" i="1"/>
  <c r="F21" i="1"/>
  <c r="D74" i="1" l="1"/>
  <c r="E74" i="1" s="1"/>
  <c r="E76" i="1"/>
  <c r="F76" i="1"/>
  <c r="D86" i="1"/>
  <c r="F86" i="1" s="1"/>
  <c r="F53" i="1"/>
  <c r="D25" i="1"/>
  <c r="E25" i="1" s="1"/>
  <c r="F26" i="1"/>
  <c r="E26" i="1"/>
  <c r="F13" i="13"/>
  <c r="F105" i="1"/>
  <c r="F74" i="1"/>
  <c r="E66" i="1"/>
  <c r="F66" i="1"/>
  <c r="E86" i="1" l="1"/>
  <c r="F25" i="1"/>
  <c r="C30" i="2"/>
  <c r="D18" i="1" l="1"/>
  <c r="D5" i="13"/>
  <c r="D17" i="1" l="1"/>
  <c r="C5" i="13"/>
  <c r="F5" i="13" l="1"/>
  <c r="G5" i="13"/>
  <c r="D13" i="1"/>
  <c r="D45" i="1" l="1"/>
  <c r="D85" i="1" l="1"/>
  <c r="D51" i="1"/>
  <c r="E19" i="2"/>
  <c r="D19" i="2"/>
  <c r="B30" i="2"/>
  <c r="E30" i="2" l="1"/>
  <c r="D30" i="2"/>
  <c r="C18" i="1"/>
  <c r="F18" i="1" l="1"/>
  <c r="E18" i="1"/>
  <c r="C17" i="1"/>
  <c r="F17" i="1" l="1"/>
  <c r="C13" i="1"/>
  <c r="E17" i="1"/>
  <c r="E13" i="1" l="1"/>
  <c r="F13" i="1"/>
  <c r="C45" i="1"/>
  <c r="E45" i="1" l="1"/>
  <c r="C51" i="1"/>
  <c r="C85" i="1"/>
  <c r="F45" i="1"/>
  <c r="F85" i="1" l="1"/>
  <c r="E85" i="1"/>
  <c r="F51" i="1"/>
  <c r="E51" i="1"/>
</calcChain>
</file>

<file path=xl/sharedStrings.xml><?xml version="1.0" encoding="utf-8"?>
<sst xmlns="http://schemas.openxmlformats.org/spreadsheetml/2006/main" count="529" uniqueCount="301">
  <si>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</si>
  <si>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</si>
  <si>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</si>
  <si>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</si>
  <si>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</si>
  <si>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</si>
  <si>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</si>
  <si>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</si>
  <si>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</si>
  <si>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</si>
  <si>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</si>
  <si>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</si>
  <si>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</si>
  <si>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</si>
  <si>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</si>
  <si>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</si>
  <si>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</si>
  <si>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</si>
  <si>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</si>
  <si>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</si>
  <si>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</si>
  <si>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</si>
  <si>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</si>
  <si>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</si>
  <si>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</si>
  <si>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</si>
  <si>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</si>
  <si>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</si>
  <si>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</si>
  <si>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</si>
  <si>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</si>
  <si>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</si>
  <si>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</si>
  <si>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</si>
  <si>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</si>
  <si>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</si>
  <si>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</si>
  <si>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</si>
  <si>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</si>
  <si>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</si>
  <si>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</si>
  <si>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</si>
  <si>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</si>
  <si>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</si>
  <si>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</si>
  <si>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</si>
  <si>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</si>
  <si>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</si>
  <si>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</si>
  <si>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</si>
  <si>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</si>
  <si>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</si>
  <si>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</si>
  <si>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</si>
  <si>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</si>
  <si>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</si>
  <si>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</si>
  <si>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</si>
  <si>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</si>
  <si>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</si>
  <si>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</si>
  <si>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</si>
  <si>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</si>
  <si>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</si>
  <si>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</si>
  <si>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</si>
  <si>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</si>
  <si>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</si>
  <si>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</si>
  <si>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</si>
  <si>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</si>
  <si>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</si>
  <si>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</si>
  <si>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</si>
  <si>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</si>
  <si>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</si>
  <si>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</si>
  <si>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</si>
  <si>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</si>
  <si>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</si>
  <si>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</si>
  <si>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</si>
  <si>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</si>
  <si>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</si>
  <si>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</si>
  <si>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</si>
  <si>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</si>
  <si>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</si>
  <si>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</si>
  <si>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</si>
  <si>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</si>
  <si>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</si>
  <si>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</si>
  <si>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</si>
  <si>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</si>
  <si>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</si>
  <si>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</si>
  <si>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</si>
  <si>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</si>
  <si>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</si>
  <si>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</si>
  <si>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</si>
  <si>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</si>
  <si>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</si>
  <si>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</si>
  <si>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</si>
  <si>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</si>
  <si>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</si>
  <si>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</si>
  <si>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</si>
  <si>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</si>
  <si>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</si>
  <si>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</si>
  <si>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</si>
  <si>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</si>
  <si>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</si>
  <si>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</si>
  <si>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</si>
  <si>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</si>
  <si>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</si>
  <si>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</si>
  <si>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</si>
  <si>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</si>
  <si>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</si>
  <si>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</si>
  <si>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</si>
  <si>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</si>
  <si>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</si>
  <si>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</si>
  <si>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</si>
  <si>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</si>
  <si>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</si>
  <si>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</si>
  <si>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</si>
  <si>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</si>
  <si>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</si>
  <si>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</si>
  <si>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</si>
  <si>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</si>
  <si>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</si>
  <si>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</si>
  <si>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</si>
  <si>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</si>
  <si>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</si>
  <si>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</si>
  <si>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</si>
  <si>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</si>
  <si>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</si>
  <si>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</si>
  <si>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</si>
  <si>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</si>
  <si>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</si>
  <si>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</si>
  <si>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</si>
  <si>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</si>
  <si>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</si>
  <si>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</si>
  <si>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</si>
  <si>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</si>
  <si>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</si>
  <si>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</si>
  <si>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</si>
  <si>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</si>
  <si>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</si>
  <si>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</si>
  <si>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</si>
  <si>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</si>
  <si>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</si>
  <si>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</si>
  <si>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</si>
  <si>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</si>
  <si>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</si>
  <si>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</si>
  <si>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</si>
  <si>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</si>
  <si>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</si>
  <si>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</si>
  <si>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</si>
  <si>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</si>
  <si>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</si>
  <si>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</si>
  <si>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</si>
  <si>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</si>
  <si>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</si>
  <si>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</si>
  <si>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</si>
  <si>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</si>
  <si>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</si>
  <si>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</si>
  <si>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</si>
  <si>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</si>
  <si>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</si>
  <si>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</si>
  <si>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</si>
  <si>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</si>
  <si>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</si>
  <si>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</si>
  <si>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</si>
  <si>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</si>
  <si>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</si>
  <si>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</si>
  <si>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</si>
  <si>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</si>
  <si>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</si>
  <si>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</si>
  <si>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</si>
  <si>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</si>
  <si>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</si>
  <si>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</si>
  <si>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</si>
  <si>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1,5%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</si>
  <si>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</si>
  <si>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</si>
  <si>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</si>
  <si>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</si>
  <si>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</si>
  <si>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</si>
  <si>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</si>
  <si>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</si>
  <si>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</si>
  <si>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</si>
  <si>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</si>
  <si>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</si>
  <si>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</si>
  <si>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</si>
  <si>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</si>
  <si>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</si>
  <si>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</si>
  <si>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</si>
  <si>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</si>
  <si>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</si>
  <si>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</si>
  <si>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</si>
  <si>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</si>
  <si>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</si>
  <si>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</si>
  <si>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</si>
  <si>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</si>
  <si>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</si>
  <si>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</si>
  <si>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</si>
  <si>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</si>
  <si>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</si>
  <si>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</si>
  <si>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</si>
  <si>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</si>
  <si>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</si>
  <si>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</si>
  <si>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</si>
  <si>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</si>
  <si>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Благодійна допомога  від  фізічної особи- підприємця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</si>
  <si>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</si>
  <si>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</si>
  <si>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</si>
  <si>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</si>
  <si>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</si>
  <si>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</si>
  <si>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</si>
  <si>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</si>
  <si>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</si>
  <si>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</si>
  <si>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</si>
  <si>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</si>
  <si>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</si>
  <si>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</si>
  <si>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</si>
  <si>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</si>
  <si>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Джрело коштів              для придбання</t>
  </si>
  <si>
    <t>квітень</t>
  </si>
  <si>
    <t>травень</t>
  </si>
  <si>
    <t>липень</t>
  </si>
  <si>
    <t>серпень</t>
  </si>
  <si>
    <t>вересень</t>
  </si>
  <si>
    <t>Ольга  САРАНА</t>
  </si>
  <si>
    <t>(П.І.Б.)</t>
  </si>
  <si>
    <t>червень</t>
  </si>
  <si>
    <t xml:space="preserve">НСЗУ </t>
  </si>
  <si>
    <t>Моноблок Arlline Business G 44</t>
  </si>
  <si>
    <t xml:space="preserve">Концентратор кисню для домашнього використання </t>
  </si>
  <si>
    <t>Безоплатне отримання активів</t>
  </si>
  <si>
    <t>Інфузамат</t>
  </si>
  <si>
    <t>Ультразвукова діагностична система  Versana Active</t>
  </si>
  <si>
    <t>Портативний телемедичний діагностичний  комплекс</t>
  </si>
  <si>
    <t xml:space="preserve">Імунофлуоресцентний аналізатор </t>
  </si>
  <si>
    <t>Аналізатор біохімічний ВА 88А</t>
  </si>
  <si>
    <t>Аналізатор сечі</t>
  </si>
  <si>
    <t>Ноутбук 15.6  "Medion Cepter N 520</t>
  </si>
  <si>
    <t xml:space="preserve">Портативна зарядна станція  BLUETTI 2200 W AC200MAX Solar </t>
  </si>
  <si>
    <t>Генератор Stromerzeuger  PRAMACWX6250 ES-6/1 kVa</t>
  </si>
  <si>
    <t>Холодильник для зберігання вакцини Vestfrost VLS174A AC</t>
  </si>
  <si>
    <t xml:space="preserve">Лампа хірургічна безтінова модель                                          CHYZF-700  Reflection-06 </t>
  </si>
  <si>
    <t xml:space="preserve">Електрокардіограф портативний                                                      3-х канальний Е30 </t>
  </si>
  <si>
    <t>Генератор Stromerzeuger  PG-E80                          NEA 7.0 (4000)</t>
  </si>
  <si>
    <t>Генератор Stromerzeuger Green Power                            GP-Perkins 20Kva</t>
  </si>
  <si>
    <t>Середньомісячна заробітна плата медичних працівників за 9 місяців 2024 року</t>
  </si>
  <si>
    <t xml:space="preserve">                                                                                                   Комунальне некомерційне підприємство "Центр перинної медико-санітарої допомоги №2"</t>
  </si>
  <si>
    <t>Комунальне некомерційне підприємство "Центр перинної медико-санітарої допомоги №2"</t>
  </si>
  <si>
    <t xml:space="preserve"> Комунального некомерційного підприємства "Центр первинної медико-санітарної допомоги №2"</t>
  </si>
  <si>
    <t>за 9 місяців 2024 року</t>
  </si>
  <si>
    <t>Медичний директор</t>
  </si>
  <si>
    <t>Вікторія КОЛОДКА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</si>
</sst>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s>
  <fills count="10">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rgb="FF000000"/>
      </left>
      <right style="thin">
        <color indexed="64"/>
      </right>
      <top style="thin">
        <color rgb="FF000000"/>
      </top>
      <bottom style="thin">
        <color rgb="FF000000"/>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64">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164" fontId="25" fillId="3" borderId="2" xfId="1" applyNumberFormat="1" applyFont="1" applyFill="1" applyBorder="1" applyAlignment="1">
      <alignment horizontal="center" vertical="center" wrapText="1"/>
    </xf>
    <xf numFmtId="164" fontId="20" fillId="3" borderId="2" xfId="1" applyNumberFormat="1" applyFont="1" applyFill="1" applyBorder="1" applyAlignment="1">
      <alignment horizontal="center" vertical="center" wrapText="1"/>
    </xf>
    <xf numFmtId="166" fontId="20" fillId="3" borderId="2" xfId="1" applyNumberFormat="1" applyFont="1" applyFill="1" applyBorder="1" applyAlignment="1">
      <alignment horizontal="center" vertical="center" wrapText="1"/>
    </xf>
    <xf numFmtId="164" fontId="25" fillId="3" borderId="5" xfId="0" applyNumberFormat="1" applyFont="1" applyFill="1" applyBorder="1" applyAlignment="1">
      <alignment horizontal="center" vertical="center" wrapText="1"/>
    </xf>
    <xf numFmtId="164" fontId="25" fillId="3" borderId="4" xfId="0" applyNumberFormat="1" applyFont="1" applyFill="1" applyBorder="1" applyAlignment="1">
      <alignment horizontal="center" vertical="center" wrapText="1"/>
    </xf>
    <xf numFmtId="164" fontId="20" fillId="0" borderId="2" xfId="0" applyNumberFormat="1" applyFont="1" applyBorder="1" applyAlignment="1">
      <alignment horizontal="center" vertical="center" wrapText="1"/>
    </xf>
    <xf numFmtId="164" fontId="25" fillId="0" borderId="2" xfId="0" applyNumberFormat="1" applyFont="1" applyBorder="1" applyAlignment="1">
      <alignment horizontal="center" vertical="center" wrapText="1"/>
    </xf>
    <xf numFmtId="164" fontId="20" fillId="0" borderId="5" xfId="0" applyNumberFormat="1" applyFont="1" applyBorder="1" applyAlignment="1">
      <alignment horizontal="center" vertical="center" wrapText="1"/>
    </xf>
    <xf numFmtId="164" fontId="20" fillId="0" borderId="4" xfId="0" applyNumberFormat="1" applyFont="1" applyBorder="1" applyAlignment="1">
      <alignment horizontal="center" vertical="center" wrapText="1"/>
    </xf>
    <xf numFmtId="164" fontId="20" fillId="0" borderId="3" xfId="0" applyNumberFormat="1" applyFont="1" applyBorder="1" applyAlignment="1">
      <alignment horizontal="center" vertical="center" wrapText="1"/>
    </xf>
    <xf numFmtId="164" fontId="25" fillId="0" borderId="13"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4" xfId="0" applyNumberFormat="1" applyFont="1" applyBorder="1" applyAlignment="1">
      <alignment horizontal="center" vertical="center" wrapText="1"/>
    </xf>
    <xf numFmtId="164" fontId="25" fillId="0" borderId="3" xfId="0" applyNumberFormat="1" applyFont="1" applyBorder="1" applyAlignment="1">
      <alignment horizontal="center" vertical="center" wrapText="1"/>
    </xf>
    <xf numFmtId="164" fontId="25" fillId="0" borderId="7" xfId="0" applyNumberFormat="1" applyFont="1" applyBorder="1" applyAlignment="1">
      <alignment horizontal="center" vertical="center" wrapText="1"/>
    </xf>
    <xf numFmtId="0" fontId="25" fillId="0" borderId="13" xfId="0" applyFont="1" applyBorder="1" applyAlignment="1">
      <alignment horizontal="center" vertical="center" wrapText="1"/>
    </xf>
    <xf numFmtId="164" fontId="25" fillId="0" borderId="6" xfId="0" applyNumberFormat="1" applyFont="1" applyBorder="1" applyAlignment="1">
      <alignment horizontal="center" vertical="center" wrapText="1"/>
    </xf>
    <xf numFmtId="164" fontId="20" fillId="0" borderId="13" xfId="0" applyNumberFormat="1" applyFont="1" applyBorder="1" applyAlignment="1">
      <alignment horizontal="center" vertical="center" wrapText="1"/>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7" fillId="3" borderId="0" xfId="1" applyFont="1" applyFill="1" applyAlignment="1">
      <alignment horizontal="center" vertical="top"/>
    </xf>
    <xf numFmtId="0" fontId="6" fillId="3" borderId="17" xfId="1" applyFont="1" applyFill="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28" fillId="0" borderId="1" xfId="0" applyFont="1" applyBorder="1"/>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0" fontId="27" fillId="0" borderId="2" xfId="4" applyFont="1" applyFill="1" applyBorder="1" applyAlignment="1">
      <alignment horizontal="center" vertical="center" wrapText="1"/>
    </xf>
    <xf numFmtId="164" fontId="27" fillId="0" borderId="2" xfId="4" applyNumberFormat="1" applyFont="1" applyFill="1" applyBorder="1" applyAlignment="1">
      <alignment horizontal="center" vertical="center" wrapText="1"/>
    </xf>
    <xf numFmtId="164" fontId="19" fillId="0" borderId="2" xfId="0" applyNumberFormat="1" applyFont="1" applyFill="1" applyBorder="1" applyAlignment="1">
      <alignment horizontal="center"/>
    </xf>
    <xf numFmtId="164" fontId="19" fillId="0" borderId="2" xfId="0" applyNumberFormat="1" applyFont="1" applyFill="1" applyBorder="1" applyAlignment="1">
      <alignment horizontal="left" wrapText="1"/>
    </xf>
    <xf numFmtId="0" fontId="19" fillId="0" borderId="2" xfId="0" applyFont="1" applyFill="1" applyBorder="1" applyAlignment="1">
      <alignment wrapText="1"/>
    </xf>
    <xf numFmtId="3" fontId="19" fillId="0" borderId="2" xfId="0" applyNumberFormat="1" applyFont="1" applyFill="1" applyBorder="1" applyAlignment="1">
      <alignment horizontal="center"/>
    </xf>
    <xf numFmtId="164" fontId="27" fillId="0" borderId="2" xfId="0" applyNumberFormat="1" applyFont="1" applyFill="1" applyBorder="1" applyAlignment="1">
      <alignment horizontal="center"/>
    </xf>
    <xf numFmtId="0" fontId="27" fillId="0" borderId="2" xfId="0" applyFont="1" applyBorder="1"/>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9" fillId="0" borderId="2" xfId="0" applyFont="1" applyFill="1" applyBorder="1" applyAlignment="1">
      <alignment horizontal="left" vertical="center" wrapText="1"/>
    </xf>
    <xf numFmtId="0" fontId="17" fillId="2" borderId="35" xfId="6" applyFont="1" applyFill="1" applyBorder="1" applyAlignment="1">
      <alignment horizontal="left" vertical="center" wrapText="1"/>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0" fontId="20" fillId="0" borderId="0" xfId="0" applyFont="1" applyAlignment="1">
      <alignment horizontal="center" vertical="center" wrapText="1"/>
    </xf>
    <xf numFmtId="4" fontId="20" fillId="0" borderId="0" xfId="0" applyNumberFormat="1" applyFont="1" applyAlignment="1">
      <alignment horizontal="center" vertical="center" wrapText="1"/>
    </xf>
    <xf numFmtId="4" fontId="20" fillId="0" borderId="34" xfId="0" applyNumberFormat="1" applyFont="1" applyBorder="1" applyAlignment="1">
      <alignment horizontal="center" vertical="center" wrapText="1"/>
    </xf>
    <xf numFmtId="164" fontId="4" fillId="2" borderId="0" xfId="1" applyNumberFormat="1" applyFont="1" applyFill="1"/>
    <xf numFmtId="164" fontId="0" fillId="0" borderId="0" xfId="0" applyNumberFormat="1"/>
    <xf numFmtId="164" fontId="23" fillId="0" borderId="0" xfId="0" applyNumberFormat="1" applyFon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164" fontId="19" fillId="2" borderId="2" xfId="0" applyNumberFormat="1" applyFont="1" applyFill="1" applyBorder="1" applyAlignment="1">
      <alignment horizontal="center"/>
    </xf>
    <xf numFmtId="4"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164" fontId="20" fillId="2" borderId="2" xfId="0" applyNumberFormat="1" applyFont="1" applyFill="1" applyBorder="1" applyAlignment="1">
      <alignment horizontal="center"/>
    </xf>
    <xf numFmtId="4" fontId="0" fillId="0" borderId="0" xfId="0" applyNumberFormat="1" applyBorder="1"/>
    <xf numFmtId="164" fontId="0" fillId="0" borderId="0" xfId="0" applyNumberFormat="1" applyBorder="1"/>
    <xf numFmtId="164" fontId="20" fillId="2" borderId="5" xfId="0" applyNumberFormat="1" applyFont="1" applyFill="1" applyBorder="1" applyAlignment="1">
      <alignment horizontal="center" vertical="center" wrapText="1"/>
    </xf>
    <xf numFmtId="164" fontId="20" fillId="2" borderId="4" xfId="0" applyNumberFormat="1" applyFont="1" applyFill="1" applyBorder="1" applyAlignment="1">
      <alignment horizontal="center" vertical="center" wrapText="1"/>
    </xf>
    <xf numFmtId="164" fontId="20" fillId="2" borderId="3"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xf>
    <xf numFmtId="0" fontId="19" fillId="2" borderId="2" xfId="0" applyFont="1" applyFill="1" applyBorder="1" applyAlignment="1">
      <alignment horizontal="center" vertical="center"/>
    </xf>
    <xf numFmtId="0" fontId="26" fillId="9" borderId="2" xfId="6" applyFont="1" applyFill="1" applyBorder="1" applyAlignment="1">
      <alignment horizontal="center" vertical="center"/>
    </xf>
    <xf numFmtId="0" fontId="20" fillId="2" borderId="2" xfId="0" applyFont="1" applyFill="1" applyBorder="1" applyAlignment="1">
      <alignment horizontal="center" vertical="center"/>
    </xf>
    <xf numFmtId="0" fontId="0" fillId="2" borderId="0" xfId="0" applyFill="1"/>
    <xf numFmtId="164" fontId="20" fillId="2" borderId="29" xfId="0" applyNumberFormat="1" applyFont="1" applyFill="1" applyBorder="1" applyAlignment="1">
      <alignment horizontal="center"/>
    </xf>
    <xf numFmtId="164" fontId="25" fillId="2" borderId="32" xfId="0" applyNumberFormat="1" applyFont="1" applyFill="1" applyBorder="1" applyAlignment="1">
      <alignment horizontal="center"/>
    </xf>
    <xf numFmtId="164" fontId="32" fillId="2" borderId="0" xfId="0" applyNumberFormat="1" applyFont="1" applyFill="1"/>
    <xf numFmtId="164" fontId="20" fillId="9" borderId="4" xfId="0" applyNumberFormat="1" applyFont="1" applyFill="1" applyBorder="1" applyAlignment="1">
      <alignment horizontal="center" vertical="center" wrapText="1"/>
    </xf>
    <xf numFmtId="0" fontId="20" fillId="2" borderId="2" xfId="5" applyFont="1" applyFill="1" applyBorder="1" applyAlignment="1">
      <alignment horizontal="center" vertical="center" wrapText="1"/>
    </xf>
    <xf numFmtId="164" fontId="20" fillId="9" borderId="3" xfId="0" applyNumberFormat="1"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0" fontId="8" fillId="2" borderId="2" xfId="0" applyFont="1" applyFill="1" applyBorder="1" applyAlignment="1">
      <alignment wrapText="1"/>
    </xf>
    <xf numFmtId="166" fontId="20" fillId="2" borderId="27" xfId="0" applyNumberFormat="1" applyFont="1" applyFill="1" applyBorder="1" applyAlignment="1">
      <alignment horizontal="center"/>
    </xf>
    <xf numFmtId="164" fontId="0" fillId="2" borderId="0" xfId="0" applyNumberFormat="1" applyFill="1"/>
    <xf numFmtId="0" fontId="8" fillId="2" borderId="2" xfId="5" applyFont="1" applyFill="1" applyBorder="1" applyAlignment="1">
      <alignment vertical="center" wrapText="1"/>
    </xf>
    <xf numFmtId="0" fontId="20" fillId="2" borderId="2" xfId="0" applyFont="1" applyFill="1" applyBorder="1" applyAlignment="1">
      <alignment wrapText="1"/>
    </xf>
    <xf numFmtId="0" fontId="20" fillId="2" borderId="12" xfId="0" applyFont="1" applyFill="1" applyBorder="1" applyAlignment="1">
      <alignment wrapText="1"/>
    </xf>
    <xf numFmtId="0" fontId="8" fillId="2" borderId="12" xfId="5" applyFont="1" applyFill="1" applyBorder="1" applyAlignment="1">
      <alignment horizontal="left" vertical="center" wrapText="1"/>
    </xf>
    <xf numFmtId="0" fontId="20" fillId="2" borderId="28" xfId="0" applyFont="1" applyFill="1" applyBorder="1"/>
    <xf numFmtId="166" fontId="20" fillId="2" borderId="30" xfId="0" applyNumberFormat="1" applyFont="1" applyFill="1" applyBorder="1" applyAlignment="1">
      <alignment horizontal="center"/>
    </xf>
    <xf numFmtId="0" fontId="25" fillId="2" borderId="31" xfId="0" applyFont="1" applyFill="1" applyBorder="1"/>
    <xf numFmtId="166" fontId="25" fillId="2" borderId="33" xfId="0" applyNumberFormat="1" applyFont="1" applyFill="1" applyBorder="1" applyAlignment="1">
      <alignment horizontal="center"/>
    </xf>
    <xf numFmtId="164" fontId="20" fillId="2" borderId="11" xfId="0" applyNumberFormat="1" applyFont="1" applyFill="1" applyBorder="1" applyAlignment="1">
      <alignment horizontal="center" vertical="center" wrapText="1"/>
    </xf>
    <xf numFmtId="164" fontId="25" fillId="2" borderId="10"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2" borderId="16" xfId="0" applyNumberFormat="1" applyFont="1" applyFill="1" applyBorder="1" applyAlignment="1">
      <alignment horizontal="center" vertical="center" wrapText="1"/>
    </xf>
    <xf numFmtId="164" fontId="25" fillId="2" borderId="13" xfId="0" applyNumberFormat="1" applyFont="1" applyFill="1" applyBorder="1" applyAlignment="1">
      <alignment horizontal="center" vertical="center" wrapText="1"/>
    </xf>
    <xf numFmtId="165" fontId="20" fillId="2" borderId="6" xfId="0" applyNumberFormat="1" applyFont="1" applyFill="1" applyBorder="1" applyAlignment="1">
      <alignment horizontal="center" vertical="center" wrapText="1"/>
    </xf>
    <xf numFmtId="4" fontId="25" fillId="2" borderId="5"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9" borderId="2" xfId="1" applyNumberFormat="1" applyFont="1" applyFill="1" applyBorder="1" applyAlignment="1">
      <alignment horizontal="center" vertical="center" wrapText="1"/>
    </xf>
    <xf numFmtId="0" fontId="8" fillId="0" borderId="17" xfId="1" applyFont="1" applyBorder="1" applyAlignment="1">
      <alignment horizontal="center"/>
    </xf>
    <xf numFmtId="0" fontId="8" fillId="0" borderId="0" xfId="1" applyFont="1" applyAlignment="1">
      <alignment horizontal="center"/>
    </xf>
    <xf numFmtId="0" fontId="8" fillId="3" borderId="17" xfId="1" applyFont="1" applyFill="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3" borderId="0" xfId="1" applyFont="1" applyFill="1" applyBorder="1" applyAlignment="1">
      <alignment horizontal="center"/>
    </xf>
    <xf numFmtId="0" fontId="6" fillId="3"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4"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0" fontId="20" fillId="2" borderId="24" xfId="0" applyFont="1" applyFill="1" applyBorder="1" applyAlignment="1">
      <alignment horizontal="center"/>
    </xf>
    <xf numFmtId="0" fontId="20" fillId="2" borderId="25" xfId="0" applyFont="1" applyFill="1" applyBorder="1" applyAlignment="1">
      <alignment horizontal="center"/>
    </xf>
    <xf numFmtId="0" fontId="20" fillId="2" borderId="26"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4" xfId="0" applyFont="1" applyBorder="1" applyAlignment="1">
      <alignment horizontal="center" vertical="top"/>
    </xf>
    <xf numFmtId="0" fontId="20" fillId="0" borderId="1" xfId="0" applyFont="1" applyBorder="1" applyAlignment="1">
      <alignment horizontal="center"/>
    </xf>
    <xf numFmtId="0" fontId="11" fillId="9" borderId="4" xfId="1" applyFont="1" applyFill="1" applyBorder="1" applyAlignment="1">
      <alignment horizontal="center" vertical="center" wrapText="1"/>
    </xf>
    <xf numFmtId="0" fontId="20" fillId="0" borderId="6" xfId="0" applyFont="1" applyBorder="1" applyAlignment="1">
      <alignment horizontal="center" vertical="center"/>
    </xf>
    <xf numFmtId="0" fontId="19"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7" fillId="0" borderId="0" xfId="0" applyFont="1" applyFill="1" applyBorder="1" applyAlignment="1">
      <alignment horizontal="center" vertical="center" wrapText="1"/>
    </xf>
    <xf numFmtId="0" fontId="23" fillId="0" borderId="0" xfId="0" applyFont="1" applyBorder="1" applyAlignment="1"/>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0" fillId="0" borderId="0" xfId="0" applyBorder="1" applyAlignment="1">
      <alignment horizontal="center"/>
    </xf>
    <xf numFmtId="0" fontId="23" fillId="0" borderId="0" xfId="0" applyFont="1" applyAlignment="1">
      <alignment horizontal="center" vertical="top"/>
    </xf>
    <xf numFmtId="0" fontId="19" fillId="0" borderId="1" xfId="0" applyFont="1" applyBorder="1" applyAlignment="1">
      <alignment horizontal="center"/>
    </xf>
    <xf numFmtId="0" fontId="27" fillId="3" borderId="17" xfId="6" applyFont="1" applyFill="1" applyBorder="1" applyAlignment="1">
      <alignment horizontal="center"/>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7" fillId="0" borderId="34" xfId="6" applyFont="1" applyBorder="1" applyAlignment="1">
      <alignment horizontal="center" vertical="top"/>
    </xf>
    <xf numFmtId="0" fontId="0" fillId="0" borderId="34" xfId="0" applyBorder="1" applyAlignment="1">
      <alignment vertical="top"/>
    </xf>
    <xf numFmtId="0" fontId="19" fillId="0" borderId="1" xfId="0" applyFont="1" applyBorder="1" applyAlignment="1">
      <alignment horizontal="center" wrapText="1"/>
    </xf>
    <xf numFmtId="0" fontId="19" fillId="0" borderId="34" xfId="0" applyFont="1" applyBorder="1" applyAlignment="1">
      <alignment vertical="top"/>
    </xf>
    <xf numFmtId="0" fontId="20" fillId="0" borderId="0" xfId="0" applyFont="1" applyAlignment="1">
      <alignment horizontal="left"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3" fillId="0" borderId="34" xfId="0" applyFont="1" applyBorder="1" applyAlignment="1">
      <alignment horizontal="center" vertical="top" wrapText="1"/>
    </xf>
    <xf numFmtId="0" fontId="30" fillId="0" borderId="34" xfId="0" applyFont="1" applyBorder="1" applyAlignment="1">
      <alignment horizontal="center" vertical="top" wrapText="1"/>
    </xf>
    <xf numFmtId="0" fontId="24" fillId="2" borderId="0" xfId="0" applyFont="1" applyFill="1" applyAlignment="1">
      <alignment horizontal="center" wrapText="1"/>
    </xf>
    <xf numFmtId="0" fontId="0" fillId="2" borderId="0" xfId="0" applyFill="1" applyAlignment="1">
      <alignment wrapText="1"/>
    </xf>
    <xf numFmtId="0" fontId="20"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xf numFmtId="164" fontId="25" fillId="9" borderId="2" xfId="1" applyNumberFormat="1" applyFont="1" applyFill="1" applyBorder="1" applyAlignment="1">
      <alignment horizontal="center" vertical="center" wrapText="1"/>
    </xf>
    <xf numFmtId="164" fontId="25" fillId="9" borderId="5" xfId="0" applyNumberFormat="1" applyFont="1" applyFill="1" applyBorder="1" applyAlignment="1">
      <alignment horizontal="center" vertical="center" wrapText="1"/>
    </xf>
    <xf numFmtId="164" fontId="25" fillId="9" borderId="4" xfId="0" applyNumberFormat="1" applyFont="1" applyFill="1" applyBorder="1" applyAlignment="1">
      <alignment horizontal="center" vertical="center" wrapText="1"/>
    </xf>
    <xf numFmtId="164" fontId="25" fillId="2" borderId="5" xfId="0" applyNumberFormat="1" applyFont="1" applyFill="1" applyBorder="1" applyAlignment="1">
      <alignment horizontal="center" vertical="center" wrapText="1"/>
    </xf>
    <xf numFmtId="164" fontId="25" fillId="2" borderId="3" xfId="0" applyNumberFormat="1" applyFont="1" applyFill="1" applyBorder="1" applyAlignment="1">
      <alignment horizontal="center" vertical="center" wrapText="1"/>
    </xf>
    <xf numFmtId="164" fontId="25" fillId="2" borderId="7" xfId="0" applyNumberFormat="1" applyFont="1" applyFill="1" applyBorder="1" applyAlignment="1">
      <alignment horizontal="center" vertical="center" wrapText="1"/>
    </xf>
    <xf numFmtId="0" fontId="25" fillId="2" borderId="13" xfId="0" applyFont="1" applyFill="1" applyBorder="1" applyAlignment="1">
      <alignment horizontal="center" vertical="center" wrapText="1"/>
    </xf>
    <xf numFmtId="164" fontId="25" fillId="2" borderId="6" xfId="0" applyNumberFormat="1" applyFont="1" applyFill="1" applyBorder="1" applyAlignment="1">
      <alignment horizontal="center" vertical="center" wrapText="1"/>
    </xf>
    <xf numFmtId="164" fontId="20" fillId="2" borderId="13" xfId="0" applyNumberFormat="1" applyFont="1" applyFill="1" applyBorder="1" applyAlignment="1">
      <alignment horizontal="center" vertical="center" wrapText="1"/>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99FF99"/>
      <color rgb="FFFFCCFF"/>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workbookViewId="0">
      <selection activeCell="C13" sqref="C13"/>
    </sheetView>
  </sheetViews>
  <sheetFormatPr defaultRowHeight="15" x14ac:dyDescent="0.25"/>
  <cols>
    <col min="1" max="1" width="2.42578125" customWidth="1"/>
    <col min="2" max="2" width="47.140625" customWidth="1"/>
    <col min="3" max="3" width="19.140625" customWidth="1"/>
    <col min="4" max="4" width="19.28515625" customWidth="1"/>
    <col min="5" max="5" width="22.42578125" customWidth="1"/>
    <col min="6" max="6" width="15.5703125" customWidth="1"/>
    <col min="7" max="7" width="12.42578125" customWidth="1"/>
  </cols>
  <sheetData>
    <row r="3" spans="2:8" ht="15.75" x14ac:dyDescent="0.25">
      <c r="B3" s="118">
        <v>1</v>
      </c>
      <c r="C3" s="118">
        <v>2</v>
      </c>
      <c r="D3" s="118">
        <v>3</v>
      </c>
      <c r="E3" s="118">
        <v>4</v>
      </c>
      <c r="F3" s="118">
        <v>5</v>
      </c>
      <c r="G3" s="163">
        <v>6</v>
      </c>
    </row>
    <row r="4" spans="2:8" ht="63" x14ac:dyDescent="0.25">
      <c r="B4" s="143" t="s">
        <v>48</v>
      </c>
      <c r="C4" s="154" t="s">
        <v>219</v>
      </c>
      <c r="D4" s="154" t="s">
        <v>196</v>
      </c>
      <c r="E4" s="154" t="s">
        <v>207</v>
      </c>
      <c r="F4" s="161" t="s">
        <v>214</v>
      </c>
      <c r="G4" s="161" t="s">
        <v>215</v>
      </c>
    </row>
    <row r="5" spans="2:8" ht="15.75" x14ac:dyDescent="0.25">
      <c r="B5" s="144" t="s">
        <v>187</v>
      </c>
      <c r="C5" s="155">
        <f>'Додаток 2 Фін.звіт'!D18</f>
        <v>24972.672999999999</v>
      </c>
      <c r="D5" s="155">
        <f>'Таблиця 1 рядок 1121  МБ+БОА'!C30</f>
        <v>24972.672999999999</v>
      </c>
      <c r="E5" s="155">
        <f>'Таблиця 4 рядок 1210 Опер вит'!F9+'Таблиця 4 рядок 1210 Опер вит'!H9</f>
        <v>24972.672999999999</v>
      </c>
      <c r="F5" s="155">
        <f>C5-D5</f>
        <v>0</v>
      </c>
      <c r="G5" s="155">
        <f>C5-E5</f>
        <v>0</v>
      </c>
    </row>
    <row r="6" spans="2:8" ht="47.25" x14ac:dyDescent="0.25">
      <c r="B6" s="145"/>
      <c r="C6" s="156"/>
      <c r="D6" s="154" t="s">
        <v>197</v>
      </c>
      <c r="E6" s="154" t="s">
        <v>208</v>
      </c>
      <c r="F6" s="156"/>
      <c r="G6" s="161" t="s">
        <v>216</v>
      </c>
    </row>
    <row r="7" spans="2:8" ht="15.75" x14ac:dyDescent="0.25">
      <c r="B7" s="144" t="s">
        <v>188</v>
      </c>
      <c r="C7" s="155"/>
      <c r="D7" s="155">
        <f>'Таблиця 1 рядок 1121  МБ+БОА'!C19</f>
        <v>17754.474999999999</v>
      </c>
      <c r="E7" s="155">
        <f>'Таблиця 4 рядок 1210 Опер вит'!F9</f>
        <v>17754.474999999999</v>
      </c>
      <c r="F7" s="155"/>
      <c r="G7" s="155">
        <f>D7-E7</f>
        <v>0</v>
      </c>
    </row>
    <row r="8" spans="2:8" ht="31.5" x14ac:dyDescent="0.25">
      <c r="B8" s="146"/>
      <c r="C8" s="154" t="s">
        <v>220</v>
      </c>
      <c r="D8" s="154" t="s">
        <v>198</v>
      </c>
      <c r="E8" s="160"/>
      <c r="F8" s="161" t="s">
        <v>214</v>
      </c>
      <c r="G8" s="160"/>
    </row>
    <row r="9" spans="2:8" ht="15.75" x14ac:dyDescent="0.25">
      <c r="B9" s="147" t="s">
        <v>118</v>
      </c>
      <c r="C9" s="155">
        <f>'Додаток 2 Фін.звіт'!D20</f>
        <v>1715.6420000000001</v>
      </c>
      <c r="D9" s="155">
        <f>'Таблиця 2 рядок 1123 % б+грант'!C14</f>
        <v>1715.6420000000001</v>
      </c>
      <c r="E9" s="155"/>
      <c r="F9" s="155">
        <f>C9-D9</f>
        <v>0</v>
      </c>
      <c r="G9" s="155"/>
    </row>
    <row r="10" spans="2:8" ht="31.5" x14ac:dyDescent="0.25">
      <c r="B10" s="146"/>
      <c r="C10" s="154" t="s">
        <v>221</v>
      </c>
      <c r="D10" s="154" t="s">
        <v>199</v>
      </c>
      <c r="E10" s="160"/>
      <c r="F10" s="161" t="s">
        <v>214</v>
      </c>
      <c r="G10" s="160"/>
    </row>
    <row r="11" spans="2:8" ht="15.75" x14ac:dyDescent="0.25">
      <c r="B11" s="90" t="s">
        <v>189</v>
      </c>
      <c r="C11" s="155">
        <f>'Додаток 2 Фін.звіт'!D24</f>
        <v>163.55099999999999</v>
      </c>
      <c r="D11" s="155">
        <f>'Таблиця 3 рядок 1133 вибуття '!C12</f>
        <v>163.55099999999999</v>
      </c>
      <c r="E11" s="155"/>
      <c r="F11" s="155">
        <f>C11-D11</f>
        <v>0</v>
      </c>
      <c r="G11" s="155"/>
    </row>
    <row r="12" spans="2:8" ht="31.5" x14ac:dyDescent="0.25">
      <c r="B12" s="146"/>
      <c r="C12" s="154" t="s">
        <v>222</v>
      </c>
      <c r="D12" s="154" t="s">
        <v>200</v>
      </c>
      <c r="E12" s="160"/>
      <c r="F12" s="161" t="s">
        <v>214</v>
      </c>
      <c r="G12" s="160"/>
    </row>
    <row r="13" spans="2:8" ht="31.5" x14ac:dyDescent="0.25">
      <c r="B13" s="148" t="s">
        <v>190</v>
      </c>
      <c r="C13" s="155">
        <f>'Додаток 2 Фін.звіт'!D26</f>
        <v>99390.975000000006</v>
      </c>
      <c r="D13" s="155">
        <f>'Таблиця 4 рядок 1210 Опер вит'!L9</f>
        <v>99390.975000000006</v>
      </c>
      <c r="E13" s="155"/>
      <c r="F13" s="155">
        <f>C13-D13</f>
        <v>0</v>
      </c>
      <c r="G13" s="155"/>
    </row>
    <row r="14" spans="2:8" ht="31.5" x14ac:dyDescent="0.25">
      <c r="B14" s="146"/>
      <c r="C14" s="154" t="s">
        <v>223</v>
      </c>
      <c r="D14" s="154" t="s">
        <v>225</v>
      </c>
      <c r="E14" s="160"/>
      <c r="F14" s="161" t="s">
        <v>214</v>
      </c>
      <c r="G14" s="161"/>
    </row>
    <row r="15" spans="2:8" ht="15.75" x14ac:dyDescent="0.25">
      <c r="B15" s="90" t="s">
        <v>29</v>
      </c>
      <c r="C15" s="155">
        <f>'Додаток 2 Фін.звіт'!D27</f>
        <v>53157.061000000002</v>
      </c>
      <c r="D15" s="155">
        <f>'Додаток 2 Фін.звіт'!D97</f>
        <v>53157.061000000002</v>
      </c>
      <c r="E15" s="155"/>
      <c r="F15" s="155">
        <f>C15-D15</f>
        <v>0</v>
      </c>
      <c r="G15" s="155"/>
      <c r="H15" t="s">
        <v>217</v>
      </c>
    </row>
    <row r="16" spans="2:8" ht="31.5" x14ac:dyDescent="0.25">
      <c r="B16" s="146"/>
      <c r="C16" s="154" t="s">
        <v>224</v>
      </c>
      <c r="D16" s="154" t="s">
        <v>226</v>
      </c>
      <c r="E16" s="160" t="s">
        <v>209</v>
      </c>
      <c r="F16" s="161" t="s">
        <v>214</v>
      </c>
      <c r="G16" s="161" t="s">
        <v>215</v>
      </c>
    </row>
    <row r="17" spans="2:8" ht="15.75" x14ac:dyDescent="0.25">
      <c r="B17" s="92" t="s">
        <v>28</v>
      </c>
      <c r="C17" s="155">
        <f>'Додаток 2 Фін.звіт'!D28</f>
        <v>11529.924000000001</v>
      </c>
      <c r="D17" s="155">
        <f>'Додаток 2 Фін.звіт'!D58</f>
        <v>11529.924000000001</v>
      </c>
      <c r="E17" s="155">
        <f>C15*22%</f>
        <v>11694.55342</v>
      </c>
      <c r="F17" s="155">
        <f>C17-D17</f>
        <v>0</v>
      </c>
      <c r="G17" s="155">
        <f>C17-E17</f>
        <v>-164.6294199999993</v>
      </c>
      <c r="H17" t="s">
        <v>217</v>
      </c>
    </row>
    <row r="18" spans="2:8" ht="31.5" x14ac:dyDescent="0.25">
      <c r="B18" s="149"/>
      <c r="C18" s="157"/>
      <c r="D18" s="159" t="s">
        <v>227</v>
      </c>
      <c r="E18" s="157" t="s">
        <v>210</v>
      </c>
      <c r="F18" s="157"/>
      <c r="G18" s="162" t="s">
        <v>215</v>
      </c>
    </row>
    <row r="19" spans="2:8" ht="15.75" x14ac:dyDescent="0.25">
      <c r="B19" s="38" t="s">
        <v>17</v>
      </c>
      <c r="C19" s="158"/>
      <c r="D19" s="155">
        <f>'Додаток 2 Фін.звіт'!D55</f>
        <v>797.36800000000005</v>
      </c>
      <c r="E19" s="155">
        <f>C15*1.5%</f>
        <v>797.35591499999998</v>
      </c>
      <c r="F19" s="155"/>
      <c r="G19" s="155">
        <f>D19-E19</f>
        <v>1.2085000000070067E-2</v>
      </c>
    </row>
    <row r="20" spans="2:8" ht="31.5" x14ac:dyDescent="0.25">
      <c r="B20" s="149"/>
      <c r="C20" s="154" t="s">
        <v>228</v>
      </c>
      <c r="D20" s="154" t="s">
        <v>201</v>
      </c>
      <c r="E20" s="154" t="s">
        <v>211</v>
      </c>
      <c r="F20" s="161" t="s">
        <v>214</v>
      </c>
      <c r="G20" s="161" t="s">
        <v>215</v>
      </c>
    </row>
    <row r="21" spans="2:8" ht="15.75" x14ac:dyDescent="0.25">
      <c r="B21" s="147" t="s">
        <v>128</v>
      </c>
      <c r="C21" s="155">
        <f>'Додаток 2 Фін.звіт'!D42</f>
        <v>16289.358</v>
      </c>
      <c r="D21" s="155">
        <f>'Таблиця 4 рядок 1210 Опер вит'!L25</f>
        <v>16289.358</v>
      </c>
      <c r="E21" s="155">
        <f>'Таблиця 5 рядок 1215  І оп ви'!C21</f>
        <v>16289.358</v>
      </c>
      <c r="F21" s="155">
        <f>C21-D21</f>
        <v>0</v>
      </c>
      <c r="G21" s="155">
        <f>C21-E21</f>
        <v>0</v>
      </c>
    </row>
    <row r="22" spans="2:8" ht="31.5" x14ac:dyDescent="0.25">
      <c r="B22" s="149"/>
      <c r="C22" s="154" t="s">
        <v>229</v>
      </c>
      <c r="D22" s="154" t="s">
        <v>202</v>
      </c>
      <c r="E22" s="157"/>
      <c r="F22" s="161" t="s">
        <v>214</v>
      </c>
      <c r="G22" s="157"/>
    </row>
    <row r="23" spans="2:8" ht="15.75" x14ac:dyDescent="0.25">
      <c r="B23" s="147" t="s">
        <v>191</v>
      </c>
      <c r="C23" s="155">
        <f>'Додаток 2 Фін.звіт'!D59</f>
        <v>0</v>
      </c>
      <c r="D23" s="155">
        <f>'Таблиця 6 рядок 3060'!C21</f>
        <v>0</v>
      </c>
      <c r="E23" s="155"/>
      <c r="F23" s="155">
        <f>C23-D23</f>
        <v>0</v>
      </c>
      <c r="G23" s="155"/>
    </row>
    <row r="24" spans="2:8" ht="31.5" x14ac:dyDescent="0.25">
      <c r="B24" s="150"/>
      <c r="C24" s="159" t="s">
        <v>230</v>
      </c>
      <c r="D24" s="159" t="s">
        <v>203</v>
      </c>
      <c r="E24" s="150"/>
      <c r="F24" s="162" t="s">
        <v>214</v>
      </c>
      <c r="G24" s="150"/>
    </row>
    <row r="25" spans="2:8" ht="45" x14ac:dyDescent="0.25">
      <c r="B25" s="151" t="s">
        <v>192</v>
      </c>
      <c r="C25" s="155">
        <f>'Додаток 2 Фін.звіт'!D69</f>
        <v>13291.69</v>
      </c>
      <c r="D25" s="155">
        <f>'Таблиця 7 рядок 5013  МБ'!C14</f>
        <v>13291.69</v>
      </c>
      <c r="E25" s="155"/>
      <c r="F25" s="155">
        <f>C25-D25</f>
        <v>0</v>
      </c>
      <c r="G25" s="155"/>
    </row>
    <row r="26" spans="2:8" ht="31.5" x14ac:dyDescent="0.25">
      <c r="B26" s="152"/>
      <c r="C26" s="159" t="s">
        <v>231</v>
      </c>
      <c r="D26" s="159" t="s">
        <v>204</v>
      </c>
      <c r="E26" s="157"/>
      <c r="F26" s="162" t="s">
        <v>214</v>
      </c>
      <c r="G26" s="157"/>
    </row>
    <row r="27" spans="2:8" ht="15.75" x14ac:dyDescent="0.25">
      <c r="B27" s="153" t="s">
        <v>193</v>
      </c>
      <c r="C27" s="155">
        <f>'Додаток 2 Фін.звіт'!D76</f>
        <v>6876.4659999999994</v>
      </c>
      <c r="D27" s="155">
        <f>'Таблиця 8 рядок 6000  Капи'!L15</f>
        <v>6876.4659999999994</v>
      </c>
      <c r="E27" s="155"/>
      <c r="F27" s="155">
        <f>C27-D27</f>
        <v>0</v>
      </c>
      <c r="G27" s="155"/>
    </row>
    <row r="28" spans="2:8" ht="31.5" x14ac:dyDescent="0.25">
      <c r="B28" s="153"/>
      <c r="C28" s="159" t="s">
        <v>232</v>
      </c>
      <c r="D28" s="159" t="s">
        <v>205</v>
      </c>
      <c r="E28" s="159" t="s">
        <v>212</v>
      </c>
      <c r="F28" s="161" t="s">
        <v>214</v>
      </c>
      <c r="G28" s="161" t="s">
        <v>215</v>
      </c>
    </row>
    <row r="29" spans="2:8" ht="15.75" x14ac:dyDescent="0.25">
      <c r="B29" s="153" t="s">
        <v>194</v>
      </c>
      <c r="C29" s="155">
        <f>'Додаток 2 Фін.звіт'!D78</f>
        <v>6571.3629999999994</v>
      </c>
      <c r="D29" s="155">
        <f>'Таблиця 8 рядок 6000  Капи'!L10</f>
        <v>6571.3629999999994</v>
      </c>
      <c r="E29" s="155">
        <f>'Таблиця 9 рядок 6020  Осн зас'!D25</f>
        <v>6571.3629999999994</v>
      </c>
      <c r="F29" s="155">
        <f>C29-D29</f>
        <v>0</v>
      </c>
      <c r="G29" s="155">
        <f>C29-E29</f>
        <v>0</v>
      </c>
    </row>
    <row r="30" spans="2:8" ht="31.5" x14ac:dyDescent="0.25">
      <c r="B30" s="152"/>
      <c r="C30" s="159" t="s">
        <v>233</v>
      </c>
      <c r="D30" s="159" t="s">
        <v>206</v>
      </c>
      <c r="E30" s="159" t="s">
        <v>213</v>
      </c>
      <c r="F30" s="161" t="s">
        <v>214</v>
      </c>
      <c r="G30" s="161" t="s">
        <v>215</v>
      </c>
    </row>
    <row r="31" spans="2:8" ht="45" x14ac:dyDescent="0.25">
      <c r="B31" s="151" t="s">
        <v>195</v>
      </c>
      <c r="C31" s="155">
        <f>'Додаток 2 Фін.звіт'!D81+'Додаток 2 Фін.звіт'!D82</f>
        <v>0</v>
      </c>
      <c r="D31" s="155">
        <f>'Таблиця 8 рядок 6000  Капи'!L13+'Таблиця 8 рядок 6000  Капи'!L14</f>
        <v>0</v>
      </c>
      <c r="E31" s="155">
        <f>'Таблиця 10 рядки 6050,6060'!B20</f>
        <v>0</v>
      </c>
      <c r="F31" s="155">
        <f>C31-D31</f>
        <v>0</v>
      </c>
      <c r="G31" s="155">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117"/>
  <sheetViews>
    <sheetView tabSelected="1" view="pageBreakPreview" topLeftCell="A22" zoomScale="60" zoomScaleNormal="89" workbookViewId="0">
      <selection activeCell="G68" sqref="G68"/>
    </sheetView>
  </sheetViews>
  <sheetFormatPr defaultColWidth="9.140625" defaultRowHeight="18" x14ac:dyDescent="0.3"/>
  <cols>
    <col min="1" max="1" width="73.28515625" style="4" customWidth="1"/>
    <col min="2" max="2" width="8.42578125" style="4" customWidth="1"/>
    <col min="3" max="3" width="13.42578125" style="3" customWidth="1"/>
    <col min="4" max="4" width="13.85546875" style="3" customWidth="1"/>
    <col min="5" max="5" width="14.140625" style="3" customWidth="1"/>
    <col min="6" max="6" width="11.5703125" style="3" customWidth="1"/>
    <col min="7" max="7" width="13" style="2" bestFit="1" customWidth="1"/>
    <col min="8" max="8" width="12.85546875" style="2" customWidth="1"/>
    <col min="9" max="9" width="10.42578125" style="2" bestFit="1" customWidth="1"/>
    <col min="10" max="11" width="9.140625" style="2"/>
    <col min="12" max="16384" width="9.140625" style="1"/>
  </cols>
  <sheetData>
    <row r="1" spans="1:11" ht="18.75" customHeight="1" x14ac:dyDescent="0.3">
      <c r="A1" s="6"/>
      <c r="B1" s="288" t="s">
        <v>45</v>
      </c>
      <c r="C1" s="288"/>
      <c r="D1" s="288"/>
      <c r="E1" s="288"/>
      <c r="F1" s="288"/>
    </row>
    <row r="2" spans="1:11" ht="43.5" customHeight="1" x14ac:dyDescent="0.3">
      <c r="A2" s="6"/>
      <c r="B2" s="289" t="s">
        <v>116</v>
      </c>
      <c r="C2" s="289"/>
      <c r="D2" s="289"/>
      <c r="E2" s="289"/>
      <c r="F2" s="289"/>
    </row>
    <row r="3" spans="1:11" s="2" customFormat="1" ht="4.5" customHeight="1" x14ac:dyDescent="0.3">
      <c r="A3" s="18"/>
      <c r="B3" s="6"/>
      <c r="C3" s="5"/>
      <c r="D3" s="3"/>
      <c r="E3" s="17"/>
      <c r="F3" s="17"/>
    </row>
    <row r="4" spans="1:11" s="2" customFormat="1" ht="16.899999999999999" customHeight="1" x14ac:dyDescent="0.3">
      <c r="A4" s="292" t="s">
        <v>44</v>
      </c>
      <c r="B4" s="292"/>
      <c r="C4" s="292"/>
      <c r="D4" s="292"/>
      <c r="E4" s="292"/>
      <c r="F4" s="292"/>
    </row>
    <row r="5" spans="1:11" s="2" customFormat="1" ht="18.75" x14ac:dyDescent="0.3">
      <c r="A5" s="286" t="s">
        <v>297</v>
      </c>
      <c r="B5" s="286"/>
      <c r="C5" s="286"/>
      <c r="D5" s="286"/>
      <c r="E5" s="286"/>
      <c r="F5" s="286"/>
    </row>
    <row r="6" spans="1:11" s="2" customFormat="1" ht="13.15" customHeight="1" x14ac:dyDescent="0.3">
      <c r="A6" s="287" t="s">
        <v>43</v>
      </c>
      <c r="B6" s="287"/>
      <c r="C6" s="287"/>
      <c r="D6" s="287"/>
      <c r="E6" s="287"/>
      <c r="F6" s="287"/>
    </row>
    <row r="7" spans="1:11" s="2" customFormat="1" ht="14.25" customHeight="1" x14ac:dyDescent="0.3">
      <c r="A7" s="290" t="s">
        <v>298</v>
      </c>
      <c r="B7" s="291"/>
      <c r="C7" s="291"/>
      <c r="D7" s="291"/>
      <c r="E7" s="291"/>
      <c r="F7" s="291"/>
    </row>
    <row r="8" spans="1:11" s="2" customFormat="1" ht="15" customHeight="1" x14ac:dyDescent="0.3">
      <c r="A8" s="77" t="s">
        <v>112</v>
      </c>
      <c r="B8" s="16"/>
      <c r="C8" s="16"/>
      <c r="D8" s="16"/>
      <c r="E8" s="16"/>
      <c r="F8" s="15" t="s">
        <v>42</v>
      </c>
    </row>
    <row r="9" spans="1:11" s="2" customFormat="1" ht="18" customHeight="1" x14ac:dyDescent="0.3">
      <c r="A9" s="295" t="s">
        <v>48</v>
      </c>
      <c r="B9" s="295" t="s">
        <v>46</v>
      </c>
      <c r="C9" s="296" t="s">
        <v>97</v>
      </c>
      <c r="D9" s="296" t="s">
        <v>98</v>
      </c>
      <c r="E9" s="297" t="s">
        <v>99</v>
      </c>
      <c r="F9" s="293" t="s">
        <v>113</v>
      </c>
    </row>
    <row r="10" spans="1:11" s="2" customFormat="1" ht="27" customHeight="1" x14ac:dyDescent="0.3">
      <c r="A10" s="295"/>
      <c r="B10" s="295"/>
      <c r="C10" s="296"/>
      <c r="D10" s="296"/>
      <c r="E10" s="297"/>
      <c r="F10" s="294"/>
    </row>
    <row r="11" spans="1:11" s="2" customFormat="1" x14ac:dyDescent="0.3">
      <c r="A11" s="19" t="s">
        <v>41</v>
      </c>
      <c r="B11" s="19" t="s">
        <v>40</v>
      </c>
      <c r="C11" s="19">
        <v>3</v>
      </c>
      <c r="D11" s="19">
        <v>4</v>
      </c>
      <c r="E11" s="20">
        <v>5</v>
      </c>
      <c r="F11" s="14">
        <v>6</v>
      </c>
    </row>
    <row r="12" spans="1:11" s="2" customFormat="1" x14ac:dyDescent="0.3">
      <c r="A12" s="70" t="s">
        <v>39</v>
      </c>
      <c r="B12" s="81"/>
      <c r="C12" s="117"/>
      <c r="D12" s="117"/>
      <c r="E12" s="81"/>
      <c r="F12" s="82"/>
    </row>
    <row r="13" spans="1:11" s="2" customFormat="1" x14ac:dyDescent="0.3">
      <c r="A13" s="13" t="s">
        <v>38</v>
      </c>
      <c r="B13" s="12">
        <v>1100</v>
      </c>
      <c r="C13" s="355">
        <f>C14+C17+C21</f>
        <v>107053.44799999999</v>
      </c>
      <c r="D13" s="125">
        <f>D14+D17+D21</f>
        <v>106930.26</v>
      </c>
      <c r="E13" s="126">
        <f>D13-C13</f>
        <v>-123.18799999999464</v>
      </c>
      <c r="F13" s="127">
        <f>D13/C13*100</f>
        <v>99.884928507860863</v>
      </c>
    </row>
    <row r="14" spans="1:11" s="2" customFormat="1" x14ac:dyDescent="0.3">
      <c r="A14" s="21" t="s">
        <v>37</v>
      </c>
      <c r="B14" s="22" t="s">
        <v>36</v>
      </c>
      <c r="C14" s="356">
        <f>C15+C16</f>
        <v>72652.036999999997</v>
      </c>
      <c r="D14" s="128">
        <f>D15+D16</f>
        <v>72652.036999999997</v>
      </c>
      <c r="E14" s="126">
        <f t="shared" ref="E14:E77" si="0">D14-C14</f>
        <v>0</v>
      </c>
      <c r="F14" s="127">
        <f t="shared" ref="F14:F77" si="1">D14/C14*100</f>
        <v>100</v>
      </c>
    </row>
    <row r="15" spans="1:11" s="2" customFormat="1" x14ac:dyDescent="0.3">
      <c r="A15" s="9" t="s">
        <v>35</v>
      </c>
      <c r="B15" s="8" t="s">
        <v>34</v>
      </c>
      <c r="C15" s="252">
        <v>72645.384999999995</v>
      </c>
      <c r="D15" s="252">
        <v>72645.384999999995</v>
      </c>
      <c r="E15" s="126">
        <f t="shared" si="0"/>
        <v>0</v>
      </c>
      <c r="F15" s="127">
        <f t="shared" si="1"/>
        <v>100</v>
      </c>
    </row>
    <row r="16" spans="1:11" s="3" customFormat="1" ht="31.5" x14ac:dyDescent="0.3">
      <c r="A16" s="23" t="s">
        <v>49</v>
      </c>
      <c r="B16" s="8" t="s">
        <v>33</v>
      </c>
      <c r="C16" s="253">
        <v>6.6520000000000001</v>
      </c>
      <c r="D16" s="253">
        <v>6.6520000000000001</v>
      </c>
      <c r="E16" s="126">
        <f t="shared" si="0"/>
        <v>0</v>
      </c>
      <c r="F16" s="127">
        <f t="shared" si="1"/>
        <v>100</v>
      </c>
      <c r="G16" s="2"/>
      <c r="H16" s="2"/>
      <c r="I16" s="2"/>
      <c r="J16" s="2"/>
      <c r="K16" s="2"/>
    </row>
    <row r="17" spans="1:11" s="3" customFormat="1" x14ac:dyDescent="0.3">
      <c r="A17" s="11" t="s">
        <v>50</v>
      </c>
      <c r="B17" s="10" t="s">
        <v>32</v>
      </c>
      <c r="C17" s="357">
        <f>C18+C19+C20</f>
        <v>30653.887999999999</v>
      </c>
      <c r="D17" s="129">
        <f>D18+D19+D20</f>
        <v>30423.687999999998</v>
      </c>
      <c r="E17" s="126">
        <f t="shared" si="0"/>
        <v>-230.20000000000073</v>
      </c>
      <c r="F17" s="127">
        <f t="shared" si="1"/>
        <v>99.24903490219576</v>
      </c>
      <c r="G17" s="2"/>
      <c r="H17" s="2"/>
      <c r="I17" s="2"/>
      <c r="J17" s="2"/>
      <c r="K17" s="2"/>
    </row>
    <row r="18" spans="1:11" s="3" customFormat="1" x14ac:dyDescent="0.3">
      <c r="A18" s="24" t="s">
        <v>100</v>
      </c>
      <c r="B18" s="25" t="s">
        <v>31</v>
      </c>
      <c r="C18" s="254">
        <f>'Таблиця 1 рядок 1121  МБ+БОА'!B30</f>
        <v>25256.832999999999</v>
      </c>
      <c r="D18" s="254">
        <f>'Таблиця 1 рядок 1121  МБ+БОА'!C30</f>
        <v>24972.672999999999</v>
      </c>
      <c r="E18" s="126">
        <f t="shared" si="0"/>
        <v>-284.15999999999985</v>
      </c>
      <c r="F18" s="127">
        <f t="shared" si="1"/>
        <v>98.874918324082842</v>
      </c>
      <c r="G18" s="2"/>
      <c r="H18" s="2"/>
      <c r="I18" s="2"/>
      <c r="J18" s="2"/>
      <c r="K18" s="2"/>
    </row>
    <row r="19" spans="1:11" s="3" customFormat="1" x14ac:dyDescent="0.3">
      <c r="A19" s="23" t="s">
        <v>51</v>
      </c>
      <c r="B19" s="25" t="s">
        <v>30</v>
      </c>
      <c r="C19" s="255">
        <v>3681.4119999999998</v>
      </c>
      <c r="D19" s="255">
        <v>3735.373</v>
      </c>
      <c r="E19" s="126">
        <f t="shared" si="0"/>
        <v>53.96100000000024</v>
      </c>
      <c r="F19" s="127">
        <f t="shared" si="1"/>
        <v>101.46576911250358</v>
      </c>
      <c r="G19" s="2"/>
      <c r="H19" s="2"/>
      <c r="I19" s="2"/>
      <c r="J19" s="2"/>
      <c r="K19" s="2"/>
    </row>
    <row r="20" spans="1:11" s="3" customFormat="1" x14ac:dyDescent="0.3">
      <c r="A20" s="26" t="s">
        <v>101</v>
      </c>
      <c r="B20" s="27">
        <v>1123</v>
      </c>
      <c r="C20" s="236">
        <f>'Таблиця 2 рядок 1123 % б+грант'!B14</f>
        <v>1715.643</v>
      </c>
      <c r="D20" s="236">
        <f>'Таблиця 2 рядок 1123 % б+грант'!C14</f>
        <v>1715.6420000000001</v>
      </c>
      <c r="E20" s="126">
        <f t="shared" si="0"/>
        <v>-9.9999999997635314E-4</v>
      </c>
      <c r="F20" s="127">
        <f t="shared" si="1"/>
        <v>99.999941712815541</v>
      </c>
      <c r="G20" s="2"/>
      <c r="H20" s="2"/>
      <c r="I20" s="2"/>
      <c r="J20" s="2"/>
      <c r="K20" s="2"/>
    </row>
    <row r="21" spans="1:11" s="3" customFormat="1" x14ac:dyDescent="0.3">
      <c r="A21" s="28" t="s">
        <v>52</v>
      </c>
      <c r="B21" s="29">
        <v>1130</v>
      </c>
      <c r="C21" s="256">
        <f>C22+C23+C24</f>
        <v>3747.5230000000001</v>
      </c>
      <c r="D21" s="256">
        <f>D22+D23+D24</f>
        <v>3854.5349999999999</v>
      </c>
      <c r="E21" s="126">
        <f t="shared" si="0"/>
        <v>107.01199999999972</v>
      </c>
      <c r="F21" s="127">
        <f t="shared" si="1"/>
        <v>102.85553951236591</v>
      </c>
      <c r="G21" s="2"/>
      <c r="H21" s="2"/>
      <c r="I21" s="2"/>
      <c r="J21" s="2"/>
      <c r="K21" s="2"/>
    </row>
    <row r="22" spans="1:11" ht="31.5" x14ac:dyDescent="0.3">
      <c r="A22" s="23" t="s">
        <v>53</v>
      </c>
      <c r="B22" s="30">
        <v>1131</v>
      </c>
      <c r="C22" s="255">
        <v>26.475999999999999</v>
      </c>
      <c r="D22" s="255">
        <v>26.475000000000001</v>
      </c>
      <c r="E22" s="126">
        <f t="shared" si="0"/>
        <v>-9.9999999999766942E-4</v>
      </c>
      <c r="F22" s="127">
        <f t="shared" si="1"/>
        <v>99.996222994410047</v>
      </c>
    </row>
    <row r="23" spans="1:11" ht="31.5" x14ac:dyDescent="0.3">
      <c r="A23" s="23" t="s">
        <v>54</v>
      </c>
      <c r="B23" s="30">
        <v>1132</v>
      </c>
      <c r="C23" s="255">
        <v>3555.6410000000001</v>
      </c>
      <c r="D23" s="255">
        <v>3664.509</v>
      </c>
      <c r="E23" s="126">
        <f t="shared" si="0"/>
        <v>108.86799999999994</v>
      </c>
      <c r="F23" s="127">
        <f t="shared" si="1"/>
        <v>103.06183892018346</v>
      </c>
    </row>
    <row r="24" spans="1:11" x14ac:dyDescent="0.3">
      <c r="A24" s="26" t="s">
        <v>102</v>
      </c>
      <c r="B24" s="30">
        <v>1133</v>
      </c>
      <c r="C24" s="236">
        <f>'Таблиця 3 рядок 1133 вибуття '!B12</f>
        <v>165.40600000000001</v>
      </c>
      <c r="D24" s="236">
        <f>'Таблиця 3 рядок 1133 вибуття '!C12</f>
        <v>163.55099999999999</v>
      </c>
      <c r="E24" s="126">
        <f t="shared" si="0"/>
        <v>-1.8550000000000182</v>
      </c>
      <c r="F24" s="127">
        <f t="shared" si="1"/>
        <v>98.878517103369873</v>
      </c>
    </row>
    <row r="25" spans="1:11" x14ac:dyDescent="0.3">
      <c r="A25" s="31" t="s">
        <v>55</v>
      </c>
      <c r="B25" s="29">
        <v>1200</v>
      </c>
      <c r="C25" s="256">
        <f>C26+C43+C44</f>
        <v>104526.592</v>
      </c>
      <c r="D25" s="131">
        <f>D26+D43+D44</f>
        <v>103915.22500000001</v>
      </c>
      <c r="E25" s="126">
        <f t="shared" si="0"/>
        <v>-611.36699999999837</v>
      </c>
      <c r="F25" s="127">
        <f t="shared" si="1"/>
        <v>99.415108645271815</v>
      </c>
    </row>
    <row r="26" spans="1:11" ht="25.5" customHeight="1" x14ac:dyDescent="0.3">
      <c r="A26" s="31" t="s">
        <v>103</v>
      </c>
      <c r="B26" s="29">
        <v>1210</v>
      </c>
      <c r="C26" s="256">
        <f>C27+C28+C29+C30+C42</f>
        <v>100052.981</v>
      </c>
      <c r="D26" s="131">
        <f>D27+D28+D29+D30+D42</f>
        <v>99390.975000000006</v>
      </c>
      <c r="E26" s="126">
        <f t="shared" si="0"/>
        <v>-662.00599999999395</v>
      </c>
      <c r="F26" s="127">
        <f t="shared" si="1"/>
        <v>99.338344551673089</v>
      </c>
    </row>
    <row r="27" spans="1:11" x14ac:dyDescent="0.3">
      <c r="A27" s="26" t="s">
        <v>29</v>
      </c>
      <c r="B27" s="27">
        <v>1211</v>
      </c>
      <c r="C27" s="236">
        <f>'Таблиця 4 рядок 1210 Опер вит'!K10</f>
        <v>53332.544000000002</v>
      </c>
      <c r="D27" s="236">
        <f>'Таблиця 4 рядок 1210 Опер вит'!L10</f>
        <v>53157.061000000002</v>
      </c>
      <c r="E27" s="126">
        <f t="shared" si="0"/>
        <v>-175.48300000000017</v>
      </c>
      <c r="F27" s="127">
        <f t="shared" si="1"/>
        <v>99.670964505274668</v>
      </c>
    </row>
    <row r="28" spans="1:11" x14ac:dyDescent="0.3">
      <c r="A28" s="32" t="s">
        <v>28</v>
      </c>
      <c r="B28" s="27">
        <v>1212</v>
      </c>
      <c r="C28" s="236">
        <f>'Таблиця 4 рядок 1210 Опер вит'!K11</f>
        <v>11561.636</v>
      </c>
      <c r="D28" s="236">
        <f>'Таблиця 4 рядок 1210 Опер вит'!L11</f>
        <v>11529.924000000001</v>
      </c>
      <c r="E28" s="126">
        <f t="shared" si="0"/>
        <v>-31.711999999999534</v>
      </c>
      <c r="F28" s="127">
        <f t="shared" si="1"/>
        <v>99.725713558185021</v>
      </c>
    </row>
    <row r="29" spans="1:11" x14ac:dyDescent="0.3">
      <c r="A29" s="23" t="s">
        <v>56</v>
      </c>
      <c r="B29" s="27">
        <v>1213</v>
      </c>
      <c r="C29" s="236">
        <f>'Таблиця 4 рядок 1210 Опер вит'!K12</f>
        <v>32.957999999999998</v>
      </c>
      <c r="D29" s="236">
        <f>'Таблиця 4 рядок 1210 Опер вит'!L12</f>
        <v>32.957000000000001</v>
      </c>
      <c r="E29" s="126">
        <f t="shared" si="0"/>
        <v>-9.9999999999766942E-4</v>
      </c>
      <c r="F29" s="127">
        <f t="shared" si="1"/>
        <v>99.996965835305545</v>
      </c>
    </row>
    <row r="30" spans="1:11" x14ac:dyDescent="0.3">
      <c r="A30" s="23" t="s">
        <v>57</v>
      </c>
      <c r="B30" s="27">
        <v>1214</v>
      </c>
      <c r="C30" s="268">
        <f>C31+C32+C33+C34+C35+C36+C37+C38+C39+C40+C41</f>
        <v>18610.108999999997</v>
      </c>
      <c r="D30" s="268">
        <f>D31+D32+D33+D34+D35+D36+D37+D38+D39+D40+D41</f>
        <v>18381.675000000003</v>
      </c>
      <c r="E30" s="126">
        <f t="shared" si="0"/>
        <v>-228.43399999999383</v>
      </c>
      <c r="F30" s="127">
        <f t="shared" si="1"/>
        <v>98.772527339845269</v>
      </c>
    </row>
    <row r="31" spans="1:11" x14ac:dyDescent="0.3">
      <c r="A31" s="33" t="s">
        <v>58</v>
      </c>
      <c r="B31" s="27" t="s">
        <v>59</v>
      </c>
      <c r="C31" s="241">
        <f>'Таблиця 4 рядок 1210 Опер вит'!K14</f>
        <v>6172</v>
      </c>
      <c r="D31" s="241">
        <f>'Таблиця 4 рядок 1210 Опер вит'!L14</f>
        <v>6125.5370000000003</v>
      </c>
      <c r="E31" s="126">
        <f t="shared" si="0"/>
        <v>-46.462999999999738</v>
      </c>
      <c r="F31" s="127">
        <f t="shared" si="1"/>
        <v>99.247197018794566</v>
      </c>
    </row>
    <row r="32" spans="1:11" x14ac:dyDescent="0.3">
      <c r="A32" s="71" t="s">
        <v>60</v>
      </c>
      <c r="B32" s="27" t="s">
        <v>61</v>
      </c>
      <c r="C32" s="241">
        <f>'Таблиця 4 рядок 1210 Опер вит'!K15</f>
        <v>142</v>
      </c>
      <c r="D32" s="241">
        <f>'Таблиця 4 рядок 1210 Опер вит'!L15</f>
        <v>109.575</v>
      </c>
      <c r="E32" s="126">
        <f t="shared" si="0"/>
        <v>-32.424999999999997</v>
      </c>
      <c r="F32" s="127">
        <f t="shared" si="1"/>
        <v>77.16549295774648</v>
      </c>
    </row>
    <row r="33" spans="1:6" x14ac:dyDescent="0.3">
      <c r="A33" s="34" t="s">
        <v>62</v>
      </c>
      <c r="B33" s="27" t="s">
        <v>63</v>
      </c>
      <c r="C33" s="241">
        <f>'Таблиця 4 рядок 1210 Опер вит'!K16</f>
        <v>913.5</v>
      </c>
      <c r="D33" s="241">
        <f>'Таблиця 4 рядок 1210 Опер вит'!L16</f>
        <v>901.50299999999993</v>
      </c>
      <c r="E33" s="126">
        <f t="shared" si="0"/>
        <v>-11.997000000000071</v>
      </c>
      <c r="F33" s="127">
        <f t="shared" si="1"/>
        <v>98.68669950738915</v>
      </c>
    </row>
    <row r="34" spans="1:6" x14ac:dyDescent="0.3">
      <c r="A34" s="34" t="s">
        <v>64</v>
      </c>
      <c r="B34" s="27" t="s">
        <v>65</v>
      </c>
      <c r="C34" s="241">
        <f>'Таблиця 4 рядок 1210 Опер вит'!K17</f>
        <v>1015.335</v>
      </c>
      <c r="D34" s="241">
        <f>'Таблиця 4 рядок 1210 Опер вит'!L17</f>
        <v>935.15000000000009</v>
      </c>
      <c r="E34" s="126">
        <f t="shared" si="0"/>
        <v>-80.184999999999945</v>
      </c>
      <c r="F34" s="127">
        <f t="shared" si="1"/>
        <v>92.102606528879633</v>
      </c>
    </row>
    <row r="35" spans="1:6" x14ac:dyDescent="0.3">
      <c r="A35" s="35" t="s">
        <v>66</v>
      </c>
      <c r="B35" s="27" t="s">
        <v>67</v>
      </c>
      <c r="C35" s="241">
        <f>'Таблиця 4 рядок 1210 Опер вит'!K18</f>
        <v>332</v>
      </c>
      <c r="D35" s="241">
        <f>'Таблиця 4 рядок 1210 Опер вит'!L18</f>
        <v>326.86799999999999</v>
      </c>
      <c r="E35" s="126">
        <f t="shared" si="0"/>
        <v>-5.132000000000005</v>
      </c>
      <c r="F35" s="127">
        <f t="shared" si="1"/>
        <v>98.454216867469881</v>
      </c>
    </row>
    <row r="36" spans="1:6" x14ac:dyDescent="0.3">
      <c r="A36" s="35" t="s">
        <v>68</v>
      </c>
      <c r="B36" s="27" t="s">
        <v>69</v>
      </c>
      <c r="C36" s="241">
        <f>'Таблиця 4 рядок 1210 Опер вит'!K19</f>
        <v>1155.5250000000001</v>
      </c>
      <c r="D36" s="241">
        <f>'Таблиця 4 рядок 1210 Опер вит'!L19</f>
        <v>1138.7579999999998</v>
      </c>
      <c r="E36" s="126">
        <f t="shared" si="0"/>
        <v>-16.76700000000028</v>
      </c>
      <c r="F36" s="127">
        <f t="shared" si="1"/>
        <v>98.548971246835819</v>
      </c>
    </row>
    <row r="37" spans="1:6" x14ac:dyDescent="0.3">
      <c r="A37" s="36" t="s">
        <v>70</v>
      </c>
      <c r="B37" s="27" t="s">
        <v>71</v>
      </c>
      <c r="C37" s="241">
        <f>'Таблиця 4 рядок 1210 Опер вит'!K20</f>
        <v>6594.0249999999996</v>
      </c>
      <c r="D37" s="241">
        <f>'Таблиця 4 рядок 1210 Опер вит'!L20</f>
        <v>6594.0190000000002</v>
      </c>
      <c r="E37" s="126">
        <f t="shared" si="0"/>
        <v>-5.9999999994033715E-3</v>
      </c>
      <c r="F37" s="127">
        <f t="shared" si="1"/>
        <v>99.999909008534246</v>
      </c>
    </row>
    <row r="38" spans="1:6" x14ac:dyDescent="0.3">
      <c r="A38" s="35" t="s">
        <v>72</v>
      </c>
      <c r="B38" s="27" t="s">
        <v>73</v>
      </c>
      <c r="C38" s="241">
        <f>'Таблиця 4 рядок 1210 Опер вит'!K21</f>
        <v>0</v>
      </c>
      <c r="D38" s="241">
        <f>'Таблиця 4 рядок 1210 Опер вит'!L21</f>
        <v>0</v>
      </c>
      <c r="E38" s="126">
        <f t="shared" si="0"/>
        <v>0</v>
      </c>
      <c r="F38" s="127" t="e">
        <f t="shared" si="1"/>
        <v>#DIV/0!</v>
      </c>
    </row>
    <row r="39" spans="1:6" x14ac:dyDescent="0.3">
      <c r="A39" s="35" t="s">
        <v>74</v>
      </c>
      <c r="B39" s="27" t="s">
        <v>75</v>
      </c>
      <c r="C39" s="241">
        <f>'Таблиця 4 рядок 1210 Опер вит'!K22</f>
        <v>1347.694</v>
      </c>
      <c r="D39" s="241">
        <f>'Таблиця 4 рядок 1210 Опер вит'!L22</f>
        <v>1331.0810000000001</v>
      </c>
      <c r="E39" s="126">
        <f t="shared" si="0"/>
        <v>-16.612999999999829</v>
      </c>
      <c r="F39" s="127">
        <f t="shared" si="1"/>
        <v>98.767301776219242</v>
      </c>
    </row>
    <row r="40" spans="1:6" x14ac:dyDescent="0.3">
      <c r="A40" s="37" t="s">
        <v>76</v>
      </c>
      <c r="B40" s="27" t="s">
        <v>77</v>
      </c>
      <c r="C40" s="241">
        <f>'Таблиця 4 рядок 1210 Опер вит'!K23</f>
        <v>938.03</v>
      </c>
      <c r="D40" s="241">
        <f>'Таблиця 4 рядок 1210 Опер вит'!L23</f>
        <v>919.18399999999997</v>
      </c>
      <c r="E40" s="126">
        <f t="shared" si="0"/>
        <v>-18.846000000000004</v>
      </c>
      <c r="F40" s="127">
        <f t="shared" si="1"/>
        <v>97.990895813566723</v>
      </c>
    </row>
    <row r="41" spans="1:6" x14ac:dyDescent="0.3">
      <c r="A41" s="34" t="s">
        <v>78</v>
      </c>
      <c r="B41" s="27" t="s">
        <v>79</v>
      </c>
      <c r="C41" s="241">
        <f>'Таблиця 4 рядок 1210 Опер вит'!K24</f>
        <v>0</v>
      </c>
      <c r="D41" s="241">
        <f>'Таблиця 4 рядок 1210 Опер вит'!L24</f>
        <v>0</v>
      </c>
      <c r="E41" s="126">
        <f t="shared" si="0"/>
        <v>0</v>
      </c>
      <c r="F41" s="127" t="e">
        <f t="shared" si="1"/>
        <v>#DIV/0!</v>
      </c>
    </row>
    <row r="42" spans="1:6" x14ac:dyDescent="0.3">
      <c r="A42" s="38" t="s">
        <v>104</v>
      </c>
      <c r="B42" s="27">
        <v>1215</v>
      </c>
      <c r="C42" s="242">
        <f>'Таблиця 5 рядок 1215  І оп ви'!B21</f>
        <v>16515.734</v>
      </c>
      <c r="D42" s="242">
        <f>'Таблиця 5 рядок 1215  І оп ви'!C21</f>
        <v>16289.358</v>
      </c>
      <c r="E42" s="126">
        <f t="shared" si="0"/>
        <v>-226.3760000000002</v>
      </c>
      <c r="F42" s="127">
        <f t="shared" si="1"/>
        <v>98.629331278888372</v>
      </c>
    </row>
    <row r="43" spans="1:6" x14ac:dyDescent="0.3">
      <c r="A43" s="39" t="s">
        <v>27</v>
      </c>
      <c r="B43" s="40">
        <v>1220</v>
      </c>
      <c r="C43" s="243">
        <v>4473.6109999999999</v>
      </c>
      <c r="D43" s="243">
        <v>4360.6989999999996</v>
      </c>
      <c r="E43" s="126">
        <f t="shared" si="0"/>
        <v>-112.91200000000026</v>
      </c>
      <c r="F43" s="127">
        <f t="shared" si="1"/>
        <v>97.476043402074964</v>
      </c>
    </row>
    <row r="44" spans="1:6" x14ac:dyDescent="0.3">
      <c r="A44" s="39" t="s">
        <v>80</v>
      </c>
      <c r="B44" s="55">
        <v>1230</v>
      </c>
      <c r="C44" s="236">
        <v>0</v>
      </c>
      <c r="D44" s="158">
        <v>163.55099999999999</v>
      </c>
      <c r="E44" s="126">
        <f t="shared" si="0"/>
        <v>163.55099999999999</v>
      </c>
      <c r="F44" s="127" t="e">
        <f t="shared" si="1"/>
        <v>#DIV/0!</v>
      </c>
    </row>
    <row r="45" spans="1:6" x14ac:dyDescent="0.3">
      <c r="A45" s="58" t="s">
        <v>26</v>
      </c>
      <c r="B45" s="59">
        <v>1300</v>
      </c>
      <c r="C45" s="269">
        <f>C13-C25</f>
        <v>2526.8559999999852</v>
      </c>
      <c r="D45" s="269">
        <f>D13-D25</f>
        <v>3015.0349999999889</v>
      </c>
      <c r="E45" s="126">
        <f t="shared" si="0"/>
        <v>488.17900000000373</v>
      </c>
      <c r="F45" s="127">
        <f t="shared" si="1"/>
        <v>119.31962090439687</v>
      </c>
    </row>
    <row r="46" spans="1:6" x14ac:dyDescent="0.3">
      <c r="A46" s="72" t="s">
        <v>25</v>
      </c>
      <c r="B46" s="61"/>
      <c r="C46" s="273"/>
      <c r="D46" s="135"/>
      <c r="E46" s="126"/>
      <c r="F46" s="127"/>
    </row>
    <row r="47" spans="1:6" ht="31.5" x14ac:dyDescent="0.3">
      <c r="A47" s="60" t="s">
        <v>24</v>
      </c>
      <c r="B47" s="46">
        <v>2010</v>
      </c>
      <c r="C47" s="358">
        <v>0</v>
      </c>
      <c r="D47" s="136">
        <v>0</v>
      </c>
      <c r="E47" s="126">
        <f t="shared" si="0"/>
        <v>0</v>
      </c>
      <c r="F47" s="127" t="e">
        <f t="shared" si="1"/>
        <v>#DIV/0!</v>
      </c>
    </row>
    <row r="48" spans="1:6" x14ac:dyDescent="0.3">
      <c r="A48" s="41" t="s">
        <v>23</v>
      </c>
      <c r="B48" s="42">
        <v>2020</v>
      </c>
      <c r="C48" s="280">
        <v>0</v>
      </c>
      <c r="D48" s="280">
        <v>0</v>
      </c>
      <c r="E48" s="126">
        <f t="shared" si="0"/>
        <v>0</v>
      </c>
      <c r="F48" s="127" t="e">
        <f t="shared" si="1"/>
        <v>#DIV/0!</v>
      </c>
    </row>
    <row r="49" spans="1:9" x14ac:dyDescent="0.3">
      <c r="A49" s="41" t="s">
        <v>22</v>
      </c>
      <c r="B49" s="42">
        <v>2030</v>
      </c>
      <c r="C49" s="280">
        <v>0</v>
      </c>
      <c r="D49" s="137">
        <v>0</v>
      </c>
      <c r="E49" s="126">
        <f t="shared" si="0"/>
        <v>0</v>
      </c>
      <c r="F49" s="127" t="e">
        <f t="shared" si="1"/>
        <v>#DIV/0!</v>
      </c>
    </row>
    <row r="50" spans="1:9" x14ac:dyDescent="0.3">
      <c r="A50" s="43" t="s">
        <v>81</v>
      </c>
      <c r="B50" s="44">
        <v>2040</v>
      </c>
      <c r="C50" s="359">
        <v>0</v>
      </c>
      <c r="D50" s="138">
        <v>0</v>
      </c>
      <c r="E50" s="126">
        <f t="shared" si="0"/>
        <v>0</v>
      </c>
      <c r="F50" s="127" t="e">
        <f t="shared" si="1"/>
        <v>#DIV/0!</v>
      </c>
    </row>
    <row r="51" spans="1:9" ht="31.5" x14ac:dyDescent="0.3">
      <c r="A51" s="62" t="s">
        <v>21</v>
      </c>
      <c r="B51" s="63">
        <v>2050</v>
      </c>
      <c r="C51" s="360">
        <f>C47+C45-C48-C49+C50</f>
        <v>2526.8559999999852</v>
      </c>
      <c r="D51" s="139">
        <f>D47+D45-D48-D49+D50</f>
        <v>3015.0349999999889</v>
      </c>
      <c r="E51" s="126">
        <f t="shared" si="0"/>
        <v>488.17900000000373</v>
      </c>
      <c r="F51" s="127">
        <f t="shared" si="1"/>
        <v>119.31962090439687</v>
      </c>
    </row>
    <row r="52" spans="1:9" x14ac:dyDescent="0.3">
      <c r="A52" s="56" t="s">
        <v>20</v>
      </c>
      <c r="B52" s="68"/>
      <c r="C52" s="361"/>
      <c r="D52" s="140"/>
      <c r="E52" s="126"/>
      <c r="F52" s="127"/>
    </row>
    <row r="53" spans="1:9" x14ac:dyDescent="0.3">
      <c r="A53" s="64" t="s">
        <v>19</v>
      </c>
      <c r="B53" s="51">
        <v>3000</v>
      </c>
      <c r="C53" s="362">
        <f>C54+C55+C56+C57+C58+C59</f>
        <v>22664.091</v>
      </c>
      <c r="D53" s="141">
        <f>D54+D55+D56+D57+D58+D59</f>
        <v>22581.773999999998</v>
      </c>
      <c r="E53" s="126">
        <f t="shared" si="0"/>
        <v>-82.317000000002736</v>
      </c>
      <c r="F53" s="127">
        <f t="shared" si="1"/>
        <v>99.636795492923142</v>
      </c>
    </row>
    <row r="54" spans="1:9" x14ac:dyDescent="0.3">
      <c r="A54" s="45" t="s">
        <v>18</v>
      </c>
      <c r="B54" s="46">
        <v>3010</v>
      </c>
      <c r="C54" s="241">
        <v>690.43600000000004</v>
      </c>
      <c r="D54" s="241">
        <v>690.43499999999995</v>
      </c>
      <c r="E54" s="126">
        <f t="shared" si="0"/>
        <v>-1.00000000009004E-3</v>
      </c>
      <c r="F54" s="127">
        <f t="shared" si="1"/>
        <v>99.999855163983327</v>
      </c>
    </row>
    <row r="55" spans="1:9" x14ac:dyDescent="0.3">
      <c r="A55" s="47" t="s">
        <v>17</v>
      </c>
      <c r="B55" s="42">
        <v>3020</v>
      </c>
      <c r="C55" s="242">
        <f>ROUND(C27*0.015,3)</f>
        <v>799.98800000000006</v>
      </c>
      <c r="D55" s="242">
        <v>797.36800000000005</v>
      </c>
      <c r="E55" s="126">
        <f t="shared" si="0"/>
        <v>-2.6200000000000045</v>
      </c>
      <c r="F55" s="127">
        <f t="shared" si="1"/>
        <v>99.672495087426313</v>
      </c>
    </row>
    <row r="56" spans="1:9" x14ac:dyDescent="0.3">
      <c r="A56" s="47" t="s">
        <v>16</v>
      </c>
      <c r="B56" s="42">
        <v>3030</v>
      </c>
      <c r="C56" s="242">
        <v>12.173999999999999</v>
      </c>
      <c r="D56" s="242">
        <v>12.173999999999999</v>
      </c>
      <c r="E56" s="126">
        <f t="shared" si="0"/>
        <v>0</v>
      </c>
      <c r="F56" s="127">
        <f t="shared" si="1"/>
        <v>100</v>
      </c>
    </row>
    <row r="57" spans="1:9" x14ac:dyDescent="0.3">
      <c r="A57" s="47" t="s">
        <v>15</v>
      </c>
      <c r="B57" s="42">
        <v>3040</v>
      </c>
      <c r="C57" s="242">
        <v>9599.857</v>
      </c>
      <c r="D57" s="242">
        <v>9551.8729999999996</v>
      </c>
      <c r="E57" s="126">
        <f t="shared" si="0"/>
        <v>-47.984000000000378</v>
      </c>
      <c r="F57" s="127">
        <f t="shared" si="1"/>
        <v>99.500159221121734</v>
      </c>
    </row>
    <row r="58" spans="1:9" ht="21" customHeight="1" x14ac:dyDescent="0.3">
      <c r="A58" s="41" t="s">
        <v>14</v>
      </c>
      <c r="B58" s="42">
        <v>3050</v>
      </c>
      <c r="C58" s="242">
        <f>C28</f>
        <v>11561.636</v>
      </c>
      <c r="D58" s="242">
        <f>D28</f>
        <v>11529.924000000001</v>
      </c>
      <c r="E58" s="126">
        <f t="shared" si="0"/>
        <v>-31.711999999999534</v>
      </c>
      <c r="F58" s="127">
        <f t="shared" si="1"/>
        <v>99.725713558185021</v>
      </c>
    </row>
    <row r="59" spans="1:9" x14ac:dyDescent="0.3">
      <c r="A59" s="48" t="s">
        <v>105</v>
      </c>
      <c r="B59" s="44">
        <v>3060</v>
      </c>
      <c r="C59" s="243">
        <f>'Таблиця 6 рядок 3060'!B21</f>
        <v>0</v>
      </c>
      <c r="D59" s="134">
        <f>'Таблиця 6 рядок 3060'!C21</f>
        <v>0</v>
      </c>
      <c r="E59" s="126">
        <f t="shared" si="0"/>
        <v>0</v>
      </c>
      <c r="F59" s="127" t="e">
        <f t="shared" si="1"/>
        <v>#DIV/0!</v>
      </c>
    </row>
    <row r="60" spans="1:9" x14ac:dyDescent="0.3">
      <c r="A60" s="56" t="s">
        <v>13</v>
      </c>
      <c r="B60" s="69"/>
      <c r="C60" s="363"/>
      <c r="D60" s="142"/>
      <c r="E60" s="126"/>
      <c r="F60" s="127"/>
    </row>
    <row r="61" spans="1:9" x14ac:dyDescent="0.3">
      <c r="A61" s="65" t="s">
        <v>12</v>
      </c>
      <c r="B61" s="50">
        <v>4010</v>
      </c>
      <c r="C61" s="270">
        <v>8173.6840000000002</v>
      </c>
      <c r="D61" s="270">
        <v>8173.384</v>
      </c>
      <c r="E61" s="126">
        <f t="shared" si="0"/>
        <v>-0.3000000000001819</v>
      </c>
      <c r="F61" s="127">
        <f t="shared" si="1"/>
        <v>99.996329684387106</v>
      </c>
    </row>
    <row r="62" spans="1:9" x14ac:dyDescent="0.3">
      <c r="A62" s="49" t="s">
        <v>82</v>
      </c>
      <c r="B62" s="27">
        <v>4020</v>
      </c>
      <c r="C62" s="236">
        <v>95786.858999999997</v>
      </c>
      <c r="D62" s="236">
        <v>96017.263999999996</v>
      </c>
      <c r="E62" s="126">
        <f t="shared" si="0"/>
        <v>230.40499999999884</v>
      </c>
      <c r="F62" s="127">
        <f t="shared" si="1"/>
        <v>100.24053925810428</v>
      </c>
      <c r="G62" s="225"/>
      <c r="I62" s="225"/>
    </row>
    <row r="63" spans="1:9" x14ac:dyDescent="0.3">
      <c r="A63" s="49" t="s">
        <v>83</v>
      </c>
      <c r="B63" s="27">
        <v>4030</v>
      </c>
      <c r="C63" s="236">
        <v>95960.543000000005</v>
      </c>
      <c r="D63" s="236">
        <v>93448.343999999997</v>
      </c>
      <c r="E63" s="126">
        <f t="shared" si="0"/>
        <v>-2512.1990000000078</v>
      </c>
      <c r="F63" s="127">
        <f t="shared" si="1"/>
        <v>97.382050036961544</v>
      </c>
    </row>
    <row r="64" spans="1:9" x14ac:dyDescent="0.3">
      <c r="A64" s="66" t="s">
        <v>11</v>
      </c>
      <c r="B64" s="63">
        <v>4040</v>
      </c>
      <c r="C64" s="271">
        <f>C61+C62-C63</f>
        <v>7999.9999999999854</v>
      </c>
      <c r="D64" s="271">
        <f>D61+D62-D63</f>
        <v>10742.304000000004</v>
      </c>
      <c r="E64" s="126">
        <f t="shared" si="0"/>
        <v>2742.3040000000183</v>
      </c>
      <c r="F64" s="127">
        <f t="shared" si="1"/>
        <v>134.2788000000003</v>
      </c>
    </row>
    <row r="65" spans="1:6" ht="33.75" customHeight="1" x14ac:dyDescent="0.3">
      <c r="A65" s="56" t="s">
        <v>106</v>
      </c>
      <c r="B65" s="69"/>
      <c r="C65" s="142"/>
      <c r="D65" s="142"/>
      <c r="E65" s="126"/>
      <c r="F65" s="127"/>
    </row>
    <row r="66" spans="1:6" x14ac:dyDescent="0.3">
      <c r="A66" s="67" t="s">
        <v>84</v>
      </c>
      <c r="B66" s="50">
        <v>5010</v>
      </c>
      <c r="C66" s="270">
        <f>C67+C68+C69</f>
        <v>17737.759999999998</v>
      </c>
      <c r="D66" s="270">
        <f>D67+D68+D69</f>
        <v>17716.182000000001</v>
      </c>
      <c r="E66" s="126">
        <f t="shared" si="0"/>
        <v>-21.577999999997701</v>
      </c>
      <c r="F66" s="127">
        <f t="shared" si="1"/>
        <v>99.878349915660152</v>
      </c>
    </row>
    <row r="67" spans="1:6" x14ac:dyDescent="0.3">
      <c r="A67" s="49" t="s">
        <v>107</v>
      </c>
      <c r="B67" s="50">
        <v>5011</v>
      </c>
      <c r="C67" s="270">
        <v>0</v>
      </c>
      <c r="D67" s="270">
        <v>0</v>
      </c>
      <c r="E67" s="126">
        <f t="shared" si="0"/>
        <v>0</v>
      </c>
      <c r="F67" s="127" t="e">
        <f t="shared" si="1"/>
        <v>#DIV/0!</v>
      </c>
    </row>
    <row r="68" spans="1:6" x14ac:dyDescent="0.3">
      <c r="A68" s="49" t="s">
        <v>85</v>
      </c>
      <c r="B68" s="50">
        <v>5012</v>
      </c>
      <c r="C68" s="270">
        <v>4424.4939999999997</v>
      </c>
      <c r="D68" s="270">
        <v>4424.4920000000002</v>
      </c>
      <c r="E68" s="126">
        <f t="shared" si="0"/>
        <v>-1.9999999994979589E-3</v>
      </c>
      <c r="F68" s="127">
        <f t="shared" si="1"/>
        <v>99.999954797090922</v>
      </c>
    </row>
    <row r="69" spans="1:6" x14ac:dyDescent="0.3">
      <c r="A69" s="49" t="s">
        <v>108</v>
      </c>
      <c r="B69" s="50">
        <v>5013</v>
      </c>
      <c r="C69" s="270">
        <f>'Таблиця 7 рядок 5013  МБ'!B14</f>
        <v>13313.266</v>
      </c>
      <c r="D69" s="270">
        <f>'Таблиця 7 рядок 5013  МБ'!C14</f>
        <v>13291.69</v>
      </c>
      <c r="E69" s="126">
        <f t="shared" si="0"/>
        <v>-21.575999999999112</v>
      </c>
      <c r="F69" s="127">
        <f t="shared" si="1"/>
        <v>99.837936085705806</v>
      </c>
    </row>
    <row r="70" spans="1:6" x14ac:dyDescent="0.3">
      <c r="A70" s="31" t="s">
        <v>86</v>
      </c>
      <c r="B70" s="50">
        <v>5020</v>
      </c>
      <c r="C70" s="270">
        <f>C71+C72+C73</f>
        <v>0</v>
      </c>
      <c r="D70" s="270">
        <f>D71+D72+D73</f>
        <v>0</v>
      </c>
      <c r="E70" s="126">
        <f t="shared" si="0"/>
        <v>0</v>
      </c>
      <c r="F70" s="127" t="e">
        <f t="shared" si="1"/>
        <v>#DIV/0!</v>
      </c>
    </row>
    <row r="71" spans="1:6" x14ac:dyDescent="0.3">
      <c r="A71" s="49" t="s">
        <v>87</v>
      </c>
      <c r="B71" s="50">
        <v>5021</v>
      </c>
      <c r="C71" s="270">
        <v>0</v>
      </c>
      <c r="D71" s="270">
        <v>0</v>
      </c>
      <c r="E71" s="126">
        <f t="shared" si="0"/>
        <v>0</v>
      </c>
      <c r="F71" s="127" t="e">
        <f t="shared" si="1"/>
        <v>#DIV/0!</v>
      </c>
    </row>
    <row r="72" spans="1:6" x14ac:dyDescent="0.3">
      <c r="A72" s="49" t="s">
        <v>88</v>
      </c>
      <c r="B72" s="50">
        <v>5022</v>
      </c>
      <c r="C72" s="270">
        <v>0</v>
      </c>
      <c r="D72" s="270">
        <v>0</v>
      </c>
      <c r="E72" s="126">
        <f t="shared" si="0"/>
        <v>0</v>
      </c>
      <c r="F72" s="127" t="e">
        <f t="shared" si="1"/>
        <v>#DIV/0!</v>
      </c>
    </row>
    <row r="73" spans="1:6" x14ac:dyDescent="0.3">
      <c r="A73" s="49" t="s">
        <v>89</v>
      </c>
      <c r="B73" s="50">
        <v>5023</v>
      </c>
      <c r="C73" s="270">
        <v>0</v>
      </c>
      <c r="D73" s="270">
        <v>0</v>
      </c>
      <c r="E73" s="126">
        <f t="shared" si="0"/>
        <v>0</v>
      </c>
      <c r="F73" s="127" t="e">
        <f t="shared" si="1"/>
        <v>#DIV/0!</v>
      </c>
    </row>
    <row r="74" spans="1:6" x14ac:dyDescent="0.3">
      <c r="A74" s="73" t="s">
        <v>90</v>
      </c>
      <c r="B74" s="74">
        <v>5030</v>
      </c>
      <c r="C74" s="272">
        <f>C66+C70</f>
        <v>17737.759999999998</v>
      </c>
      <c r="D74" s="272">
        <f>D66+D70</f>
        <v>17716.182000000001</v>
      </c>
      <c r="E74" s="126">
        <f t="shared" si="0"/>
        <v>-21.577999999997701</v>
      </c>
      <c r="F74" s="127">
        <f t="shared" si="1"/>
        <v>99.878349915660152</v>
      </c>
    </row>
    <row r="75" spans="1:6" x14ac:dyDescent="0.3">
      <c r="A75" s="72" t="s">
        <v>109</v>
      </c>
      <c r="B75" s="61"/>
      <c r="C75" s="135"/>
      <c r="D75" s="273"/>
      <c r="E75" s="126"/>
      <c r="F75" s="127"/>
    </row>
    <row r="76" spans="1:6" x14ac:dyDescent="0.3">
      <c r="A76" s="26" t="s">
        <v>110</v>
      </c>
      <c r="B76" s="27">
        <v>6000</v>
      </c>
      <c r="C76" s="236">
        <f>C77+C78+C79+C80+C81+C82</f>
        <v>6876.4689999999991</v>
      </c>
      <c r="D76" s="236">
        <f>D77+D78+D79+D80+D81+D82</f>
        <v>6876.4659999999994</v>
      </c>
      <c r="E76" s="126">
        <f t="shared" si="0"/>
        <v>-2.9999999997016857E-3</v>
      </c>
      <c r="F76" s="127">
        <f t="shared" si="1"/>
        <v>99.99995637295828</v>
      </c>
    </row>
    <row r="77" spans="1:6" x14ac:dyDescent="0.3">
      <c r="A77" s="60" t="s">
        <v>10</v>
      </c>
      <c r="B77" s="46">
        <v>6010</v>
      </c>
      <c r="C77" s="241">
        <v>0</v>
      </c>
      <c r="D77" s="241">
        <v>0</v>
      </c>
      <c r="E77" s="126">
        <f t="shared" si="0"/>
        <v>0</v>
      </c>
      <c r="F77" s="127" t="e">
        <f t="shared" si="1"/>
        <v>#DIV/0!</v>
      </c>
    </row>
    <row r="78" spans="1:6" x14ac:dyDescent="0.3">
      <c r="A78" s="38" t="s">
        <v>179</v>
      </c>
      <c r="B78" s="42">
        <v>6020</v>
      </c>
      <c r="C78" s="242">
        <f>'Таблиця 8 рядок 6000  Капи'!K10</f>
        <v>6571.3629999999994</v>
      </c>
      <c r="D78" s="242">
        <f>'Таблиця 8 рядок 6000  Капи'!L10</f>
        <v>6571.3629999999994</v>
      </c>
      <c r="E78" s="126">
        <f t="shared" ref="E78:E112" si="2">D78-C78</f>
        <v>0</v>
      </c>
      <c r="F78" s="127">
        <f t="shared" ref="F78:F112" si="3">D78/C78*100</f>
        <v>100</v>
      </c>
    </row>
    <row r="79" spans="1:6" x14ac:dyDescent="0.3">
      <c r="A79" s="41" t="s">
        <v>9</v>
      </c>
      <c r="B79" s="42">
        <v>6030</v>
      </c>
      <c r="C79" s="242">
        <f>'Таблиця 8 рядок 6000  Капи'!K11</f>
        <v>305.10599999999999</v>
      </c>
      <c r="D79" s="242">
        <f>'Таблиця 8 рядок 6000  Капи'!L11</f>
        <v>305.10300000000001</v>
      </c>
      <c r="E79" s="126">
        <f t="shared" si="2"/>
        <v>-2.9999999999859028E-3</v>
      </c>
      <c r="F79" s="127">
        <f t="shared" si="3"/>
        <v>99.999016735167459</v>
      </c>
    </row>
    <row r="80" spans="1:6" x14ac:dyDescent="0.3">
      <c r="A80" s="41" t="s">
        <v>8</v>
      </c>
      <c r="B80" s="42">
        <v>6040</v>
      </c>
      <c r="C80" s="133">
        <v>0</v>
      </c>
      <c r="D80" s="133">
        <v>0</v>
      </c>
      <c r="E80" s="126">
        <f t="shared" si="2"/>
        <v>0</v>
      </c>
      <c r="F80" s="127" t="e">
        <f t="shared" si="3"/>
        <v>#DIV/0!</v>
      </c>
    </row>
    <row r="81" spans="1:9" ht="31.5" x14ac:dyDescent="0.3">
      <c r="A81" s="41" t="s">
        <v>180</v>
      </c>
      <c r="B81" s="42">
        <v>6050</v>
      </c>
      <c r="C81" s="133">
        <v>0</v>
      </c>
      <c r="D81" s="133">
        <v>0</v>
      </c>
      <c r="E81" s="126">
        <f t="shared" si="2"/>
        <v>0</v>
      </c>
      <c r="F81" s="127" t="e">
        <f t="shared" si="3"/>
        <v>#DIV/0!</v>
      </c>
    </row>
    <row r="82" spans="1:9" x14ac:dyDescent="0.3">
      <c r="A82" s="41" t="s">
        <v>181</v>
      </c>
      <c r="B82" s="42">
        <v>6060</v>
      </c>
      <c r="C82" s="133">
        <v>0</v>
      </c>
      <c r="D82" s="133">
        <v>0</v>
      </c>
      <c r="E82" s="126">
        <f t="shared" si="2"/>
        <v>0</v>
      </c>
      <c r="F82" s="127" t="e">
        <f t="shared" si="3"/>
        <v>#DIV/0!</v>
      </c>
    </row>
    <row r="83" spans="1:9" x14ac:dyDescent="0.3">
      <c r="A83" s="75" t="s">
        <v>47</v>
      </c>
      <c r="B83" s="63">
        <v>6070</v>
      </c>
      <c r="C83" s="271">
        <v>0</v>
      </c>
      <c r="D83" s="271">
        <v>0</v>
      </c>
      <c r="E83" s="281">
        <f t="shared" si="2"/>
        <v>0</v>
      </c>
      <c r="F83" s="127" t="e">
        <f t="shared" si="3"/>
        <v>#DIV/0!</v>
      </c>
    </row>
    <row r="84" spans="1:9" x14ac:dyDescent="0.3">
      <c r="A84" s="56" t="s">
        <v>91</v>
      </c>
      <c r="B84" s="68"/>
      <c r="C84" s="140"/>
      <c r="D84" s="140"/>
      <c r="E84" s="126"/>
      <c r="F84" s="127"/>
    </row>
    <row r="85" spans="1:9" ht="31.5" x14ac:dyDescent="0.3">
      <c r="A85" s="76" t="s">
        <v>92</v>
      </c>
      <c r="B85" s="50">
        <v>7010</v>
      </c>
      <c r="C85" s="274">
        <f>C45/C14*100</f>
        <v>3.4780249864157087</v>
      </c>
      <c r="D85" s="274">
        <f>D45/D14*100</f>
        <v>4.1499662287514241</v>
      </c>
      <c r="E85" s="126">
        <f t="shared" si="2"/>
        <v>0.67194124233571539</v>
      </c>
      <c r="F85" s="127">
        <f t="shared" si="3"/>
        <v>119.31962090439687</v>
      </c>
    </row>
    <row r="86" spans="1:9" x14ac:dyDescent="0.3">
      <c r="A86" s="41" t="s">
        <v>7</v>
      </c>
      <c r="B86" s="46">
        <v>7020</v>
      </c>
      <c r="C86" s="241">
        <f>C76/C43</f>
        <v>1.537118225075895</v>
      </c>
      <c r="D86" s="241">
        <f>D76/D43</f>
        <v>1.5769182876414998</v>
      </c>
      <c r="E86" s="126">
        <f t="shared" si="2"/>
        <v>3.9800062565604755E-2</v>
      </c>
      <c r="F86" s="127">
        <f t="shared" si="3"/>
        <v>102.58926489298763</v>
      </c>
    </row>
    <row r="87" spans="1:9" x14ac:dyDescent="0.3">
      <c r="A87" s="43" t="s">
        <v>6</v>
      </c>
      <c r="B87" s="44">
        <v>7030</v>
      </c>
      <c r="C87" s="243">
        <v>0.22800000000000001</v>
      </c>
      <c r="D87" s="243">
        <v>0.26200000000000001</v>
      </c>
      <c r="E87" s="126">
        <f t="shared" si="2"/>
        <v>3.4000000000000002E-2</v>
      </c>
      <c r="F87" s="127">
        <f t="shared" si="3"/>
        <v>114.91228070175438</v>
      </c>
    </row>
    <row r="88" spans="1:9" x14ac:dyDescent="0.3">
      <c r="A88" s="56" t="s">
        <v>93</v>
      </c>
      <c r="B88" s="68"/>
      <c r="C88" s="140"/>
      <c r="D88" s="140"/>
      <c r="E88" s="126"/>
      <c r="F88" s="127"/>
    </row>
    <row r="89" spans="1:9" ht="47.25" x14ac:dyDescent="0.3">
      <c r="A89" s="53" t="s">
        <v>5</v>
      </c>
      <c r="B89" s="54">
        <v>8100</v>
      </c>
      <c r="C89" s="275">
        <f>C90+C91+C92+C93+C94+C95+C96</f>
        <v>443.5</v>
      </c>
      <c r="D89" s="275">
        <f>D90+D91+D92+D93+D94+D95+D96</f>
        <v>365</v>
      </c>
      <c r="E89" s="126">
        <f t="shared" si="2"/>
        <v>-78.5</v>
      </c>
      <c r="F89" s="127">
        <f t="shared" si="3"/>
        <v>82.299887260428406</v>
      </c>
    </row>
    <row r="90" spans="1:9" x14ac:dyDescent="0.3">
      <c r="A90" s="26" t="s">
        <v>94</v>
      </c>
      <c r="B90" s="42">
        <v>8110</v>
      </c>
      <c r="C90" s="276">
        <v>5</v>
      </c>
      <c r="D90" s="277">
        <v>5</v>
      </c>
      <c r="E90" s="126">
        <f t="shared" si="2"/>
        <v>0</v>
      </c>
      <c r="F90" s="127">
        <f t="shared" si="3"/>
        <v>100</v>
      </c>
    </row>
    <row r="91" spans="1:9" x14ac:dyDescent="0.3">
      <c r="A91" s="26" t="s">
        <v>95</v>
      </c>
      <c r="B91" s="42">
        <v>8120</v>
      </c>
      <c r="C91" s="276">
        <v>13.25</v>
      </c>
      <c r="D91" s="277">
        <v>13</v>
      </c>
      <c r="E91" s="126">
        <f t="shared" si="2"/>
        <v>-0.25</v>
      </c>
      <c r="F91" s="127">
        <f t="shared" si="3"/>
        <v>98.113207547169807</v>
      </c>
    </row>
    <row r="92" spans="1:9" x14ac:dyDescent="0.3">
      <c r="A92" s="26" t="s">
        <v>2</v>
      </c>
      <c r="B92" s="42">
        <v>8130</v>
      </c>
      <c r="C92" s="276">
        <v>114.5</v>
      </c>
      <c r="D92" s="277">
        <v>90</v>
      </c>
      <c r="E92" s="126">
        <f t="shared" si="2"/>
        <v>-24.5</v>
      </c>
      <c r="F92" s="127">
        <f t="shared" si="3"/>
        <v>78.602620087336234</v>
      </c>
    </row>
    <row r="93" spans="1:9" x14ac:dyDescent="0.3">
      <c r="A93" s="7" t="s">
        <v>96</v>
      </c>
      <c r="B93" s="42">
        <v>8140</v>
      </c>
      <c r="C93" s="276">
        <v>147.5</v>
      </c>
      <c r="D93" s="277">
        <v>122</v>
      </c>
      <c r="E93" s="126">
        <f t="shared" si="2"/>
        <v>-25.5</v>
      </c>
      <c r="F93" s="127">
        <f t="shared" si="3"/>
        <v>82.711864406779654</v>
      </c>
    </row>
    <row r="94" spans="1:9" x14ac:dyDescent="0.3">
      <c r="A94" s="7" t="s">
        <v>1</v>
      </c>
      <c r="B94" s="42">
        <v>8150</v>
      </c>
      <c r="C94" s="276">
        <v>47.5</v>
      </c>
      <c r="D94" s="277">
        <v>44</v>
      </c>
      <c r="E94" s="126">
        <f t="shared" si="2"/>
        <v>-3.5</v>
      </c>
      <c r="F94" s="127">
        <f t="shared" si="3"/>
        <v>92.631578947368425</v>
      </c>
    </row>
    <row r="95" spans="1:9" x14ac:dyDescent="0.3">
      <c r="A95" s="7" t="s">
        <v>111</v>
      </c>
      <c r="B95" s="44">
        <v>8160</v>
      </c>
      <c r="C95" s="278">
        <v>25</v>
      </c>
      <c r="D95" s="279">
        <v>18</v>
      </c>
      <c r="E95" s="126">
        <f t="shared" si="2"/>
        <v>-7</v>
      </c>
      <c r="F95" s="127">
        <f t="shared" si="3"/>
        <v>72</v>
      </c>
      <c r="G95" s="219"/>
      <c r="H95" s="219"/>
      <c r="I95" s="219"/>
    </row>
    <row r="96" spans="1:9" x14ac:dyDescent="0.3">
      <c r="A96" s="26" t="s">
        <v>0</v>
      </c>
      <c r="B96" s="44">
        <v>8170</v>
      </c>
      <c r="C96" s="278">
        <v>90.75</v>
      </c>
      <c r="D96" s="279">
        <v>73</v>
      </c>
      <c r="E96" s="126">
        <f t="shared" si="2"/>
        <v>-17.75</v>
      </c>
      <c r="F96" s="127">
        <f t="shared" si="3"/>
        <v>80.44077134986226</v>
      </c>
      <c r="G96" s="219"/>
      <c r="H96" s="219"/>
      <c r="I96" s="219"/>
    </row>
    <row r="97" spans="1:9" x14ac:dyDescent="0.3">
      <c r="A97" s="52" t="s">
        <v>4</v>
      </c>
      <c r="B97" s="29">
        <v>8200</v>
      </c>
      <c r="C97" s="256">
        <f>C98+C99+C100+C101+C102+C103+C104</f>
        <v>53332.544000000002</v>
      </c>
      <c r="D97" s="256">
        <f>D98+D99+D100+D101+D102+D103+D104</f>
        <v>53157.061000000002</v>
      </c>
      <c r="E97" s="126">
        <f t="shared" si="2"/>
        <v>-175.48300000000017</v>
      </c>
      <c r="F97" s="127">
        <f t="shared" si="3"/>
        <v>99.670964505274668</v>
      </c>
      <c r="G97" s="220"/>
      <c r="H97" s="220"/>
      <c r="I97" s="221"/>
    </row>
    <row r="98" spans="1:9" x14ac:dyDescent="0.3">
      <c r="A98" s="26" t="s">
        <v>94</v>
      </c>
      <c r="B98" s="27">
        <v>8210</v>
      </c>
      <c r="C98" s="236">
        <v>2578.1750000000002</v>
      </c>
      <c r="D98" s="236">
        <v>2655.6060000000002</v>
      </c>
      <c r="E98" s="126">
        <f t="shared" si="2"/>
        <v>77.43100000000004</v>
      </c>
      <c r="F98" s="127">
        <f t="shared" si="3"/>
        <v>103.00332599610189</v>
      </c>
      <c r="G98" s="221"/>
      <c r="H98" s="221"/>
      <c r="I98" s="221"/>
    </row>
    <row r="99" spans="1:9" x14ac:dyDescent="0.3">
      <c r="A99" s="26" t="s">
        <v>95</v>
      </c>
      <c r="B99" s="27">
        <v>8220</v>
      </c>
      <c r="C99" s="236">
        <v>3254.4740000000002</v>
      </c>
      <c r="D99" s="236">
        <v>3280.3739999999998</v>
      </c>
      <c r="E99" s="126">
        <f t="shared" si="2"/>
        <v>25.899999999999636</v>
      </c>
      <c r="F99" s="127">
        <f t="shared" si="3"/>
        <v>100.79582752850382</v>
      </c>
      <c r="G99" s="219"/>
      <c r="H99" s="219"/>
      <c r="I99" s="219"/>
    </row>
    <row r="100" spans="1:9" x14ac:dyDescent="0.3">
      <c r="A100" s="26" t="s">
        <v>2</v>
      </c>
      <c r="B100" s="27">
        <v>8230</v>
      </c>
      <c r="C100" s="236">
        <v>18903.365000000002</v>
      </c>
      <c r="D100" s="236">
        <v>18882.656999999999</v>
      </c>
      <c r="E100" s="126">
        <f t="shared" si="2"/>
        <v>-20.708000000002357</v>
      </c>
      <c r="F100" s="127">
        <f t="shared" si="3"/>
        <v>99.890453366371531</v>
      </c>
      <c r="G100" s="219"/>
      <c r="H100" s="219"/>
      <c r="I100" s="219"/>
    </row>
    <row r="101" spans="1:9" x14ac:dyDescent="0.3">
      <c r="A101" s="7" t="s">
        <v>96</v>
      </c>
      <c r="B101" s="27">
        <v>8240</v>
      </c>
      <c r="C101" s="236">
        <v>16213.869000000001</v>
      </c>
      <c r="D101" s="236">
        <v>16206.78</v>
      </c>
      <c r="E101" s="126">
        <f t="shared" si="2"/>
        <v>-7.0889999999999418</v>
      </c>
      <c r="F101" s="127">
        <f t="shared" si="3"/>
        <v>99.95627817148393</v>
      </c>
      <c r="G101" s="219"/>
      <c r="H101" s="219"/>
      <c r="I101" s="219"/>
    </row>
    <row r="102" spans="1:9" x14ac:dyDescent="0.3">
      <c r="A102" s="7" t="s">
        <v>1</v>
      </c>
      <c r="B102" s="27">
        <v>8250</v>
      </c>
      <c r="C102" s="236">
        <v>3303.5549999999998</v>
      </c>
      <c r="D102" s="236">
        <v>3089.9070000000002</v>
      </c>
      <c r="E102" s="126">
        <f t="shared" si="2"/>
        <v>-213.64799999999968</v>
      </c>
      <c r="F102" s="127">
        <f t="shared" si="3"/>
        <v>93.532785136012578</v>
      </c>
      <c r="G102" s="219"/>
      <c r="H102" s="219"/>
      <c r="I102" s="219"/>
    </row>
    <row r="103" spans="1:9" ht="16.5" customHeight="1" x14ac:dyDescent="0.3">
      <c r="A103" s="7" t="s">
        <v>111</v>
      </c>
      <c r="B103" s="27">
        <v>8260</v>
      </c>
      <c r="C103" s="236">
        <v>2791.875</v>
      </c>
      <c r="D103" s="236">
        <v>2846.7449999999999</v>
      </c>
      <c r="E103" s="126">
        <f t="shared" si="2"/>
        <v>54.869999999999891</v>
      </c>
      <c r="F103" s="127">
        <f t="shared" si="3"/>
        <v>101.96534586971123</v>
      </c>
      <c r="G103" s="219"/>
      <c r="H103" s="219"/>
      <c r="I103" s="219"/>
    </row>
    <row r="104" spans="1:9" x14ac:dyDescent="0.3">
      <c r="A104" s="26" t="s">
        <v>0</v>
      </c>
      <c r="B104" s="27">
        <v>8270</v>
      </c>
      <c r="C104" s="236">
        <v>6287.2309999999998</v>
      </c>
      <c r="D104" s="236">
        <v>6194.9920000000002</v>
      </c>
      <c r="E104" s="126">
        <f t="shared" si="2"/>
        <v>-92.238999999999578</v>
      </c>
      <c r="F104" s="127">
        <f t="shared" si="3"/>
        <v>98.53291536449035</v>
      </c>
      <c r="G104" s="219"/>
      <c r="H104" s="219"/>
      <c r="I104" s="219"/>
    </row>
    <row r="105" spans="1:9" x14ac:dyDescent="0.3">
      <c r="A105" s="52" t="s">
        <v>3</v>
      </c>
      <c r="B105" s="29">
        <v>8300</v>
      </c>
      <c r="C105" s="236">
        <f>C97/C89/9</f>
        <v>13.361529249655518</v>
      </c>
      <c r="D105" s="236">
        <f>D97/D89/9</f>
        <v>16.181753729071538</v>
      </c>
      <c r="E105" s="126">
        <f t="shared" si="2"/>
        <v>2.8202244794160194</v>
      </c>
      <c r="F105" s="127">
        <f t="shared" si="3"/>
        <v>121.10704865229951</v>
      </c>
      <c r="G105" s="219"/>
      <c r="H105" s="219"/>
      <c r="I105" s="219"/>
    </row>
    <row r="106" spans="1:9" x14ac:dyDescent="0.3">
      <c r="A106" s="26" t="s">
        <v>94</v>
      </c>
      <c r="B106" s="27">
        <v>8310</v>
      </c>
      <c r="C106" s="236">
        <f t="shared" ref="C106:D106" si="4">C98/C90/9</f>
        <v>57.292777777777779</v>
      </c>
      <c r="D106" s="236">
        <f t="shared" si="4"/>
        <v>59.013466666666673</v>
      </c>
      <c r="E106" s="126">
        <f t="shared" si="2"/>
        <v>1.720688888888894</v>
      </c>
      <c r="F106" s="127">
        <f t="shared" si="3"/>
        <v>103.00332599610191</v>
      </c>
      <c r="G106" s="219"/>
      <c r="H106" s="219"/>
      <c r="I106" s="219"/>
    </row>
    <row r="107" spans="1:9" x14ac:dyDescent="0.3">
      <c r="A107" s="26" t="s">
        <v>95</v>
      </c>
      <c r="B107" s="27">
        <v>8320</v>
      </c>
      <c r="C107" s="236">
        <f t="shared" ref="C107:D107" si="5">C99/C91/9</f>
        <v>27.291186582809228</v>
      </c>
      <c r="D107" s="236">
        <f t="shared" si="5"/>
        <v>28.037384615384614</v>
      </c>
      <c r="E107" s="126">
        <f t="shared" si="2"/>
        <v>0.74619803257538564</v>
      </c>
      <c r="F107" s="127">
        <f t="shared" si="3"/>
        <v>102.7342088271289</v>
      </c>
    </row>
    <row r="108" spans="1:9" x14ac:dyDescent="0.3">
      <c r="A108" s="26" t="s">
        <v>2</v>
      </c>
      <c r="B108" s="27">
        <v>8330</v>
      </c>
      <c r="C108" s="236">
        <f t="shared" ref="C108:D108" si="6">C100/C92/9</f>
        <v>18.343876758854929</v>
      </c>
      <c r="D108" s="236">
        <f t="shared" si="6"/>
        <v>23.311922222222222</v>
      </c>
      <c r="E108" s="126">
        <f t="shared" si="2"/>
        <v>4.968045463367293</v>
      </c>
      <c r="F108" s="127">
        <f t="shared" si="3"/>
        <v>127.08285456055044</v>
      </c>
    </row>
    <row r="109" spans="1:9" x14ac:dyDescent="0.3">
      <c r="A109" s="7" t="s">
        <v>96</v>
      </c>
      <c r="B109" s="27">
        <v>8340</v>
      </c>
      <c r="C109" s="236">
        <f t="shared" ref="C109:D109" si="7">C101/C93/9</f>
        <v>12.213837288135593</v>
      </c>
      <c r="D109" s="236">
        <f t="shared" si="7"/>
        <v>14.760273224043715</v>
      </c>
      <c r="E109" s="126">
        <f t="shared" si="2"/>
        <v>2.5464359359081215</v>
      </c>
      <c r="F109" s="127">
        <f t="shared" si="3"/>
        <v>120.84877893683507</v>
      </c>
    </row>
    <row r="110" spans="1:9" x14ac:dyDescent="0.3">
      <c r="A110" s="7" t="s">
        <v>1</v>
      </c>
      <c r="B110" s="27">
        <v>8350</v>
      </c>
      <c r="C110" s="236">
        <f t="shared" ref="C110:D110" si="8">C102/C94/9</f>
        <v>7.7276140350877194</v>
      </c>
      <c r="D110" s="236">
        <f t="shared" si="8"/>
        <v>7.8027954545454543</v>
      </c>
      <c r="E110" s="126">
        <f t="shared" si="2"/>
        <v>7.5181419457734933E-2</v>
      </c>
      <c r="F110" s="127">
        <f t="shared" si="3"/>
        <v>100.97289304455902</v>
      </c>
    </row>
    <row r="111" spans="1:9" x14ac:dyDescent="0.3">
      <c r="A111" s="7" t="s">
        <v>111</v>
      </c>
      <c r="B111" s="27">
        <v>8360</v>
      </c>
      <c r="C111" s="236">
        <f t="shared" ref="C111:D111" si="9">C103/C95/9</f>
        <v>12.408333333333333</v>
      </c>
      <c r="D111" s="236">
        <f t="shared" si="9"/>
        <v>17.572500000000002</v>
      </c>
      <c r="E111" s="126">
        <f t="shared" si="2"/>
        <v>5.1641666666666683</v>
      </c>
      <c r="F111" s="127">
        <f t="shared" si="3"/>
        <v>141.61853593015448</v>
      </c>
    </row>
    <row r="112" spans="1:9" x14ac:dyDescent="0.3">
      <c r="A112" s="26" t="s">
        <v>0</v>
      </c>
      <c r="B112" s="27">
        <v>8370</v>
      </c>
      <c r="C112" s="236">
        <f t="shared" ref="C112:D112" si="10">C104/C96/9</f>
        <v>7.6978647076828883</v>
      </c>
      <c r="D112" s="236">
        <f t="shared" si="10"/>
        <v>9.429211567732116</v>
      </c>
      <c r="E112" s="126">
        <f t="shared" si="2"/>
        <v>1.7313468600492277</v>
      </c>
      <c r="F112" s="127">
        <f t="shared" si="3"/>
        <v>122.49126122366438</v>
      </c>
    </row>
    <row r="114" spans="1:6" x14ac:dyDescent="0.3">
      <c r="A114" s="173" t="s">
        <v>299</v>
      </c>
      <c r="B114" s="5"/>
      <c r="C114" s="175"/>
      <c r="D114" s="5"/>
      <c r="E114" s="282" t="s">
        <v>300</v>
      </c>
      <c r="F114" s="282"/>
    </row>
    <row r="115" spans="1:6" ht="15" customHeight="1" x14ac:dyDescent="0.3">
      <c r="A115" s="174"/>
      <c r="B115" s="79"/>
      <c r="C115" s="176" t="s">
        <v>114</v>
      </c>
      <c r="D115" s="80"/>
      <c r="E115" s="283"/>
      <c r="F115" s="283"/>
    </row>
    <row r="116" spans="1:6" x14ac:dyDescent="0.3">
      <c r="A116" s="174" t="s">
        <v>115</v>
      </c>
      <c r="B116" s="79"/>
      <c r="C116" s="177"/>
      <c r="D116" s="79"/>
      <c r="E116" s="284" t="s">
        <v>246</v>
      </c>
      <c r="F116" s="284"/>
    </row>
    <row r="117" spans="1:6" ht="12" customHeight="1" x14ac:dyDescent="0.3">
      <c r="A117" s="78"/>
      <c r="B117" s="79"/>
      <c r="C117" s="176" t="s">
        <v>114</v>
      </c>
      <c r="D117" s="80"/>
      <c r="E117" s="285"/>
      <c r="F117" s="285"/>
    </row>
  </sheetData>
  <mergeCells count="16">
    <mergeCell ref="B1:F1"/>
    <mergeCell ref="B2:F2"/>
    <mergeCell ref="A7:F7"/>
    <mergeCell ref="A4:F4"/>
    <mergeCell ref="F9:F10"/>
    <mergeCell ref="A9:A10"/>
    <mergeCell ref="B9:B10"/>
    <mergeCell ref="C9:C10"/>
    <mergeCell ref="D9:D10"/>
    <mergeCell ref="E9:E10"/>
    <mergeCell ref="E114:F114"/>
    <mergeCell ref="E115:F115"/>
    <mergeCell ref="E116:F116"/>
    <mergeCell ref="E117:F117"/>
    <mergeCell ref="A5:F5"/>
    <mergeCell ref="A6:F6"/>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6"/>
  <sheetViews>
    <sheetView view="pageBreakPreview" topLeftCell="A7" zoomScale="60" zoomScaleNormal="100" workbookViewId="0">
      <selection activeCell="F28" sqref="F28"/>
    </sheetView>
  </sheetViews>
  <sheetFormatPr defaultRowHeight="15" x14ac:dyDescent="0.25"/>
  <cols>
    <col min="1" max="1" width="38.7109375" customWidth="1"/>
    <col min="2" max="2" width="12.85546875" customWidth="1"/>
    <col min="3" max="3" width="12.28515625" customWidth="1"/>
    <col min="4" max="4" width="13.140625" customWidth="1"/>
    <col min="5" max="5" width="13.28515625" customWidth="1"/>
    <col min="7" max="7" width="17.85546875" customWidth="1"/>
    <col min="8" max="8" width="11" bestFit="1" customWidth="1"/>
    <col min="10" max="10" width="12.5703125" customWidth="1"/>
  </cols>
  <sheetData>
    <row r="1" spans="1:7" ht="24" customHeight="1" x14ac:dyDescent="0.25">
      <c r="A1" s="172"/>
      <c r="B1" s="172"/>
      <c r="C1" s="172"/>
      <c r="D1" s="172"/>
      <c r="E1" s="122" t="s">
        <v>117</v>
      </c>
      <c r="F1" s="172"/>
    </row>
    <row r="2" spans="1:7" ht="19.5" customHeight="1" x14ac:dyDescent="0.25">
      <c r="A2" s="298" t="s">
        <v>296</v>
      </c>
      <c r="B2" s="298"/>
      <c r="C2" s="298"/>
      <c r="D2" s="298"/>
      <c r="E2" s="298"/>
      <c r="F2" s="172"/>
    </row>
    <row r="3" spans="1:7" x14ac:dyDescent="0.25">
      <c r="A3" s="313" t="s">
        <v>43</v>
      </c>
      <c r="B3" s="313"/>
      <c r="C3" s="313"/>
      <c r="D3" s="313"/>
      <c r="E3" s="313"/>
      <c r="F3" s="172"/>
    </row>
    <row r="4" spans="1:7" ht="29.25" customHeight="1" x14ac:dyDescent="0.25">
      <c r="A4" s="309" t="s">
        <v>118</v>
      </c>
      <c r="B4" s="309"/>
      <c r="C4" s="309"/>
      <c r="D4" s="309"/>
      <c r="E4" s="309"/>
      <c r="F4" s="172"/>
    </row>
    <row r="5" spans="1:7" ht="15.75" x14ac:dyDescent="0.25">
      <c r="A5" s="310" t="s">
        <v>161</v>
      </c>
      <c r="B5" s="310"/>
      <c r="C5" s="310"/>
      <c r="D5" s="310"/>
      <c r="E5" s="310"/>
      <c r="F5" s="172"/>
    </row>
    <row r="6" spans="1:7" ht="15.75" x14ac:dyDescent="0.25">
      <c r="A6" s="83"/>
      <c r="B6" s="172"/>
      <c r="C6" s="83"/>
      <c r="D6" s="83"/>
      <c r="E6" s="83"/>
      <c r="F6" s="172"/>
    </row>
    <row r="7" spans="1:7" ht="15" customHeight="1" x14ac:dyDescent="0.25">
      <c r="A7" s="311" t="s">
        <v>119</v>
      </c>
      <c r="B7" s="295" t="s">
        <v>97</v>
      </c>
      <c r="C7" s="295" t="s">
        <v>98</v>
      </c>
      <c r="D7" s="297" t="s">
        <v>99</v>
      </c>
      <c r="E7" s="293" t="s">
        <v>113</v>
      </c>
      <c r="F7" s="172"/>
    </row>
    <row r="8" spans="1:7" ht="15.75" thickBot="1" x14ac:dyDescent="0.3">
      <c r="A8" s="312"/>
      <c r="B8" s="301"/>
      <c r="C8" s="301"/>
      <c r="D8" s="297"/>
      <c r="E8" s="302"/>
      <c r="F8" s="172"/>
    </row>
    <row r="9" spans="1:7" ht="15.75" x14ac:dyDescent="0.25">
      <c r="A9" s="303" t="s">
        <v>188</v>
      </c>
      <c r="B9" s="304"/>
      <c r="C9" s="304"/>
      <c r="D9" s="304"/>
      <c r="E9" s="305"/>
      <c r="F9" s="172"/>
    </row>
    <row r="10" spans="1:7" ht="29.25" customHeight="1" x14ac:dyDescent="0.25">
      <c r="A10" s="260" t="s">
        <v>234</v>
      </c>
      <c r="B10" s="238">
        <v>32.957999999999998</v>
      </c>
      <c r="C10" s="238">
        <v>32.957000000000001</v>
      </c>
      <c r="D10" s="238">
        <f t="shared" ref="D10:D21" si="0">C10-B10</f>
        <v>-9.9999999999766942E-4</v>
      </c>
      <c r="E10" s="258">
        <f t="shared" ref="E10:E21" si="1">C10/B10*100</f>
        <v>99.996965835305545</v>
      </c>
      <c r="F10" s="172"/>
      <c r="G10" s="226"/>
    </row>
    <row r="11" spans="1:7" ht="31.5" x14ac:dyDescent="0.25">
      <c r="A11" s="261" t="s">
        <v>235</v>
      </c>
      <c r="B11" s="238">
        <v>286</v>
      </c>
      <c r="C11" s="238">
        <v>252.34700000000001</v>
      </c>
      <c r="D11" s="238">
        <f t="shared" si="0"/>
        <v>-33.652999999999992</v>
      </c>
      <c r="E11" s="258">
        <f t="shared" si="1"/>
        <v>88.23321678321679</v>
      </c>
      <c r="F11" s="172"/>
      <c r="G11" s="226"/>
    </row>
    <row r="12" spans="1:7" ht="15.75" x14ac:dyDescent="0.25">
      <c r="A12" s="261" t="s">
        <v>236</v>
      </c>
      <c r="B12" s="238">
        <v>53</v>
      </c>
      <c r="C12" s="238">
        <v>46.31</v>
      </c>
      <c r="D12" s="238">
        <f t="shared" si="0"/>
        <v>-6.6899999999999977</v>
      </c>
      <c r="E12" s="258">
        <f t="shared" si="1"/>
        <v>87.377358490566039</v>
      </c>
    </row>
    <row r="13" spans="1:7" ht="15.75" x14ac:dyDescent="0.25">
      <c r="A13" s="261" t="s">
        <v>237</v>
      </c>
      <c r="B13" s="238">
        <v>270</v>
      </c>
      <c r="C13" s="238">
        <v>258.29000000000002</v>
      </c>
      <c r="D13" s="238">
        <f t="shared" si="0"/>
        <v>-11.70999999999998</v>
      </c>
      <c r="E13" s="258">
        <f t="shared" si="1"/>
        <v>95.662962962962979</v>
      </c>
    </row>
    <row r="14" spans="1:7" ht="15.75" hidden="1" x14ac:dyDescent="0.25">
      <c r="A14" s="257" t="s">
        <v>238</v>
      </c>
      <c r="B14" s="238">
        <v>0</v>
      </c>
      <c r="C14" s="238">
        <v>0</v>
      </c>
      <c r="D14" s="238">
        <f t="shared" si="0"/>
        <v>0</v>
      </c>
      <c r="E14" s="258" t="e">
        <f t="shared" si="1"/>
        <v>#DIV/0!</v>
      </c>
    </row>
    <row r="15" spans="1:7" ht="17.25" customHeight="1" x14ac:dyDescent="0.25">
      <c r="A15" s="261" t="s">
        <v>239</v>
      </c>
      <c r="B15" s="238">
        <v>350</v>
      </c>
      <c r="C15" s="238">
        <v>338.55900000000003</v>
      </c>
      <c r="D15" s="238">
        <f t="shared" si="0"/>
        <v>-11.440999999999974</v>
      </c>
      <c r="E15" s="258">
        <f t="shared" si="1"/>
        <v>96.731142857142856</v>
      </c>
      <c r="G15" s="226"/>
    </row>
    <row r="16" spans="1:7" ht="31.5" x14ac:dyDescent="0.25">
      <c r="A16" s="261" t="s">
        <v>240</v>
      </c>
      <c r="B16" s="238">
        <v>4424.4939999999997</v>
      </c>
      <c r="C16" s="238">
        <v>4424.4920000000002</v>
      </c>
      <c r="D16" s="238">
        <f t="shared" si="0"/>
        <v>-1.9999999994979589E-3</v>
      </c>
      <c r="E16" s="258">
        <f t="shared" si="1"/>
        <v>99.999954797090922</v>
      </c>
    </row>
    <row r="17" spans="1:12" ht="18" customHeight="1" x14ac:dyDescent="0.25">
      <c r="A17" s="262" t="s">
        <v>241</v>
      </c>
      <c r="B17" s="238">
        <v>198.03</v>
      </c>
      <c r="C17" s="238">
        <v>198.03</v>
      </c>
      <c r="D17" s="238">
        <f t="shared" si="0"/>
        <v>0</v>
      </c>
      <c r="E17" s="258">
        <f t="shared" si="1"/>
        <v>100</v>
      </c>
    </row>
    <row r="18" spans="1:12" ht="31.5" x14ac:dyDescent="0.25">
      <c r="A18" s="263" t="s">
        <v>242</v>
      </c>
      <c r="B18" s="238">
        <v>12224.050999999999</v>
      </c>
      <c r="C18" s="238">
        <v>12203.49</v>
      </c>
      <c r="D18" s="238">
        <f t="shared" si="0"/>
        <v>-20.560999999999694</v>
      </c>
      <c r="E18" s="258">
        <f t="shared" si="1"/>
        <v>99.831798803849892</v>
      </c>
    </row>
    <row r="19" spans="1:12" ht="16.5" thickBot="1" x14ac:dyDescent="0.3">
      <c r="A19" s="264" t="s">
        <v>120</v>
      </c>
      <c r="B19" s="249">
        <f>SUM(B10:B18)</f>
        <v>17838.532999999999</v>
      </c>
      <c r="C19" s="249">
        <f>SUM(C10:C18)</f>
        <v>17754.474999999999</v>
      </c>
      <c r="D19" s="249">
        <f t="shared" si="0"/>
        <v>-84.058000000000902</v>
      </c>
      <c r="E19" s="265">
        <f t="shared" si="1"/>
        <v>99.528784121429709</v>
      </c>
    </row>
    <row r="20" spans="1:12" ht="15.75" x14ac:dyDescent="0.25">
      <c r="A20" s="306" t="s">
        <v>218</v>
      </c>
      <c r="B20" s="307"/>
      <c r="C20" s="307"/>
      <c r="D20" s="307"/>
      <c r="E20" s="308"/>
    </row>
    <row r="21" spans="1:12" ht="31.5" x14ac:dyDescent="0.25">
      <c r="A21" s="257" t="s">
        <v>235</v>
      </c>
      <c r="B21" s="238">
        <v>5006</v>
      </c>
      <c r="C21" s="238">
        <v>5005.7790000000005</v>
      </c>
      <c r="D21" s="238">
        <f t="shared" si="0"/>
        <v>-0.22099999999954889</v>
      </c>
      <c r="E21" s="258">
        <f t="shared" si="1"/>
        <v>99.995585297642847</v>
      </c>
      <c r="F21" s="226"/>
      <c r="G21" s="226"/>
      <c r="H21" s="226"/>
      <c r="I21" s="226"/>
      <c r="J21" s="226"/>
      <c r="K21" s="226"/>
      <c r="L21" s="226"/>
    </row>
    <row r="22" spans="1:12" ht="15.75" x14ac:dyDescent="0.25">
      <c r="A22" s="257" t="s">
        <v>236</v>
      </c>
      <c r="B22" s="238">
        <v>82</v>
      </c>
      <c r="C22" s="238">
        <v>57.652999999999999</v>
      </c>
      <c r="D22" s="238">
        <f t="shared" ref="D22:D30" si="2">C22-B22</f>
        <v>-24.347000000000001</v>
      </c>
      <c r="E22" s="258">
        <f t="shared" ref="E22:E30" si="3">C22/B22*100</f>
        <v>70.308536585365857</v>
      </c>
      <c r="F22" s="226"/>
      <c r="G22" s="226"/>
      <c r="H22" s="226"/>
      <c r="I22" s="226"/>
      <c r="J22" s="226"/>
      <c r="K22" s="226"/>
      <c r="L22" s="226"/>
    </row>
    <row r="23" spans="1:12" ht="15.75" x14ac:dyDescent="0.25">
      <c r="A23" s="261" t="s">
        <v>237</v>
      </c>
      <c r="B23" s="238">
        <v>643.5</v>
      </c>
      <c r="C23" s="238">
        <v>643.21299999999997</v>
      </c>
      <c r="D23" s="238">
        <f t="shared" si="2"/>
        <v>-0.28700000000003456</v>
      </c>
      <c r="E23" s="258">
        <f t="shared" si="3"/>
        <v>99.955400155400156</v>
      </c>
      <c r="F23" s="226"/>
      <c r="G23" s="226"/>
      <c r="H23" s="226"/>
      <c r="I23" s="226"/>
      <c r="J23" s="226"/>
      <c r="K23" s="226"/>
      <c r="L23" s="226"/>
    </row>
    <row r="24" spans="1:12" ht="15.75" x14ac:dyDescent="0.25">
      <c r="A24" s="257" t="s">
        <v>238</v>
      </c>
      <c r="B24" s="238">
        <v>157.52600000000001</v>
      </c>
      <c r="C24" s="238">
        <v>156.631</v>
      </c>
      <c r="D24" s="238">
        <f t="shared" si="2"/>
        <v>-0.89500000000001023</v>
      </c>
      <c r="E24" s="258">
        <f t="shared" si="3"/>
        <v>99.431839823267268</v>
      </c>
      <c r="F24" s="226"/>
      <c r="G24" s="226"/>
      <c r="H24" s="226"/>
      <c r="I24" s="226"/>
      <c r="J24" s="226"/>
      <c r="K24" s="226"/>
      <c r="L24" s="226"/>
    </row>
    <row r="25" spans="1:12" ht="15.75" x14ac:dyDescent="0.25">
      <c r="A25" s="257" t="s">
        <v>243</v>
      </c>
      <c r="B25" s="238">
        <v>78</v>
      </c>
      <c r="C25" s="238">
        <v>75.290999999999997</v>
      </c>
      <c r="D25" s="238">
        <f t="shared" si="2"/>
        <v>-2.7090000000000032</v>
      </c>
      <c r="E25" s="258">
        <f t="shared" si="3"/>
        <v>96.526923076923083</v>
      </c>
      <c r="F25" s="226"/>
      <c r="G25" s="226"/>
      <c r="H25" s="226"/>
      <c r="I25" s="226"/>
      <c r="J25" s="226"/>
      <c r="K25" s="226"/>
      <c r="L25" s="226"/>
    </row>
    <row r="26" spans="1:12" ht="15.75" x14ac:dyDescent="0.25">
      <c r="A26" s="257" t="s">
        <v>239</v>
      </c>
      <c r="B26" s="238">
        <v>0.17399999999999999</v>
      </c>
      <c r="C26" s="238">
        <v>0.17399999999999999</v>
      </c>
      <c r="D26" s="238">
        <f t="shared" si="2"/>
        <v>0</v>
      </c>
      <c r="E26" s="258">
        <f t="shared" si="3"/>
        <v>100</v>
      </c>
      <c r="F26" s="226"/>
      <c r="G26" s="226"/>
      <c r="H26" s="226"/>
      <c r="I26" s="226"/>
      <c r="J26" s="226"/>
      <c r="K26" s="226"/>
      <c r="L26" s="226"/>
    </row>
    <row r="27" spans="1:12" ht="15.75" x14ac:dyDescent="0.25">
      <c r="A27" s="257" t="s">
        <v>244</v>
      </c>
      <c r="B27" s="238">
        <v>1285.694</v>
      </c>
      <c r="C27" s="238">
        <v>1279.4570000000001</v>
      </c>
      <c r="D27" s="238">
        <f t="shared" si="2"/>
        <v>-6.2369999999998527</v>
      </c>
      <c r="E27" s="258">
        <f t="shared" si="3"/>
        <v>99.51489234607925</v>
      </c>
      <c r="F27" s="226"/>
      <c r="G27" s="226"/>
      <c r="H27" s="226"/>
      <c r="I27" s="226"/>
      <c r="J27" s="226"/>
      <c r="K27" s="226"/>
      <c r="L27" s="226"/>
    </row>
    <row r="28" spans="1:12" s="248" customFormat="1" ht="16.5" customHeight="1" x14ac:dyDescent="0.25">
      <c r="A28" s="257" t="s">
        <v>245</v>
      </c>
      <c r="B28" s="238">
        <v>165.40600000000001</v>
      </c>
      <c r="C28" s="238">
        <v>0</v>
      </c>
      <c r="D28" s="238">
        <f t="shared" si="2"/>
        <v>-165.40600000000001</v>
      </c>
      <c r="E28" s="258">
        <f t="shared" si="3"/>
        <v>0</v>
      </c>
      <c r="F28" s="259"/>
      <c r="G28" s="259"/>
      <c r="H28" s="259"/>
      <c r="I28" s="259"/>
      <c r="J28" s="259"/>
      <c r="K28" s="259"/>
      <c r="L28" s="259"/>
    </row>
    <row r="29" spans="1:12" ht="16.5" thickBot="1" x14ac:dyDescent="0.3">
      <c r="A29" s="264" t="s">
        <v>120</v>
      </c>
      <c r="B29" s="249">
        <f>SUM(B21:B28)</f>
        <v>7418.3</v>
      </c>
      <c r="C29" s="249">
        <f>SUM(C21:C28)</f>
        <v>7218.1980000000012</v>
      </c>
      <c r="D29" s="249">
        <f t="shared" si="2"/>
        <v>-200.10199999999895</v>
      </c>
      <c r="E29" s="265">
        <f t="shared" si="3"/>
        <v>97.302589542078394</v>
      </c>
      <c r="F29" s="226"/>
      <c r="G29" s="226"/>
      <c r="H29" s="251"/>
      <c r="I29" s="251"/>
      <c r="J29" s="251"/>
      <c r="K29" s="226"/>
      <c r="L29" s="226"/>
    </row>
    <row r="30" spans="1:12" ht="16.5" thickBot="1" x14ac:dyDescent="0.3">
      <c r="A30" s="266" t="s">
        <v>120</v>
      </c>
      <c r="B30" s="250">
        <f>B19+B29</f>
        <v>25256.832999999999</v>
      </c>
      <c r="C30" s="250">
        <f>C19+C29</f>
        <v>24972.672999999999</v>
      </c>
      <c r="D30" s="250">
        <f t="shared" si="2"/>
        <v>-284.15999999999985</v>
      </c>
      <c r="E30" s="267">
        <f t="shared" si="3"/>
        <v>98.874918324082842</v>
      </c>
      <c r="F30" s="226"/>
      <c r="G30" s="226"/>
      <c r="H30" s="226"/>
      <c r="I30" s="226"/>
      <c r="J30" s="226"/>
      <c r="K30" s="226"/>
      <c r="L30" s="226"/>
    </row>
    <row r="31" spans="1:12" ht="15.75" x14ac:dyDescent="0.25">
      <c r="A31" s="83"/>
      <c r="B31" s="83"/>
      <c r="C31" s="83"/>
      <c r="D31" s="83"/>
      <c r="E31" s="83"/>
    </row>
    <row r="32" spans="1:12" ht="15.75" x14ac:dyDescent="0.25">
      <c r="A32" s="83"/>
      <c r="B32" s="83"/>
      <c r="C32" s="83"/>
      <c r="D32" s="83"/>
      <c r="E32" s="83"/>
    </row>
    <row r="33" spans="1:5" ht="15.75" x14ac:dyDescent="0.25">
      <c r="A33" s="83"/>
      <c r="B33" s="83"/>
      <c r="C33" s="83"/>
      <c r="D33" s="83"/>
      <c r="E33" s="83"/>
    </row>
    <row r="35" spans="1:5" ht="15.75" x14ac:dyDescent="0.25">
      <c r="A35" s="169" t="s">
        <v>115</v>
      </c>
      <c r="B35" s="170"/>
      <c r="C35" s="171"/>
      <c r="D35" s="299" t="s">
        <v>246</v>
      </c>
      <c r="E35" s="299"/>
    </row>
    <row r="36" spans="1:5" ht="17.25" x14ac:dyDescent="0.25">
      <c r="A36" s="87"/>
      <c r="B36" s="165" t="s">
        <v>114</v>
      </c>
      <c r="C36" s="300" t="s">
        <v>121</v>
      </c>
      <c r="D36" s="300"/>
      <c r="E36" s="300"/>
    </row>
  </sheetData>
  <mergeCells count="13">
    <mergeCell ref="A2:E2"/>
    <mergeCell ref="D35:E35"/>
    <mergeCell ref="C36:E36"/>
    <mergeCell ref="C7:C8"/>
    <mergeCell ref="D7:D8"/>
    <mergeCell ref="E7:E8"/>
    <mergeCell ref="A9:E9"/>
    <mergeCell ref="A20:E20"/>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0"/>
  <sheetViews>
    <sheetView view="pageBreakPreview" zoomScale="60" zoomScaleNormal="100" workbookViewId="0">
      <selection activeCell="F11" sqref="F11"/>
    </sheetView>
  </sheetViews>
  <sheetFormatPr defaultRowHeight="15" x14ac:dyDescent="0.25"/>
  <cols>
    <col min="1" max="1" width="44.28515625" customWidth="1"/>
    <col min="2" max="2" width="11.42578125" customWidth="1"/>
    <col min="3" max="3" width="10" customWidth="1"/>
    <col min="4" max="4" width="12.140625" customWidth="1"/>
    <col min="5" max="5" width="12.42578125" customWidth="1"/>
  </cols>
  <sheetData>
    <row r="1" spans="1:5" ht="21" customHeight="1" x14ac:dyDescent="0.25">
      <c r="A1" s="172"/>
      <c r="B1" s="172"/>
      <c r="C1" s="172"/>
      <c r="D1" s="172"/>
      <c r="E1" s="122" t="s">
        <v>122</v>
      </c>
    </row>
    <row r="2" spans="1:5" ht="27" customHeight="1" x14ac:dyDescent="0.25">
      <c r="A2" s="314" t="s">
        <v>296</v>
      </c>
      <c r="B2" s="314"/>
      <c r="C2" s="314"/>
      <c r="D2" s="314"/>
      <c r="E2" s="314"/>
    </row>
    <row r="3" spans="1:5" x14ac:dyDescent="0.25">
      <c r="A3" s="313" t="s">
        <v>43</v>
      </c>
      <c r="B3" s="313"/>
      <c r="C3" s="313"/>
      <c r="D3" s="313"/>
      <c r="E3" s="313"/>
    </row>
    <row r="4" spans="1:5" ht="21.6" customHeight="1" x14ac:dyDescent="0.25">
      <c r="A4" s="309" t="s">
        <v>118</v>
      </c>
      <c r="B4" s="309"/>
      <c r="C4" s="309"/>
      <c r="D4" s="309"/>
      <c r="E4" s="309"/>
    </row>
    <row r="5" spans="1:5" ht="15.75" x14ac:dyDescent="0.25">
      <c r="A5" s="310" t="s">
        <v>160</v>
      </c>
      <c r="B5" s="310"/>
      <c r="C5" s="310"/>
      <c r="D5" s="310"/>
      <c r="E5" s="310"/>
    </row>
    <row r="6" spans="1:5" ht="15.75" x14ac:dyDescent="0.25">
      <c r="A6" s="83"/>
      <c r="B6" s="172"/>
      <c r="C6" s="83"/>
      <c r="D6" s="83"/>
      <c r="E6" s="83"/>
    </row>
    <row r="7" spans="1:5" ht="15" customHeight="1" x14ac:dyDescent="0.25">
      <c r="A7" s="311" t="s">
        <v>119</v>
      </c>
      <c r="B7" s="315" t="s">
        <v>97</v>
      </c>
      <c r="C7" s="315" t="s">
        <v>98</v>
      </c>
      <c r="D7" s="297" t="s">
        <v>99</v>
      </c>
      <c r="E7" s="293" t="s">
        <v>113</v>
      </c>
    </row>
    <row r="8" spans="1:5" x14ac:dyDescent="0.25">
      <c r="A8" s="316"/>
      <c r="B8" s="315"/>
      <c r="C8" s="315"/>
      <c r="D8" s="297"/>
      <c r="E8" s="294"/>
    </row>
    <row r="9" spans="1:5" ht="48" customHeight="1" x14ac:dyDescent="0.25">
      <c r="A9" s="179" t="s">
        <v>247</v>
      </c>
      <c r="B9" s="238">
        <v>672.54700000000003</v>
      </c>
      <c r="C9" s="238">
        <v>672.54700000000003</v>
      </c>
      <c r="D9" s="86">
        <f>C9-B9</f>
        <v>0</v>
      </c>
      <c r="E9" s="86">
        <f>C9/B9*100</f>
        <v>100</v>
      </c>
    </row>
    <row r="10" spans="1:5" ht="48" hidden="1" customHeight="1" x14ac:dyDescent="0.25">
      <c r="A10" s="164" t="s">
        <v>248</v>
      </c>
      <c r="B10" s="238"/>
      <c r="C10" s="238"/>
      <c r="D10" s="86">
        <f t="shared" ref="D10:D14" si="0">C10-B10</f>
        <v>0</v>
      </c>
      <c r="E10" s="86" t="e">
        <f t="shared" ref="E10:E14" si="1">C10/B10*100</f>
        <v>#DIV/0!</v>
      </c>
    </row>
    <row r="11" spans="1:5" ht="68.25" customHeight="1" x14ac:dyDescent="0.25">
      <c r="A11" s="179" t="s">
        <v>249</v>
      </c>
      <c r="B11" s="238">
        <v>657.51599999999996</v>
      </c>
      <c r="C11" s="238">
        <v>657.51599999999996</v>
      </c>
      <c r="D11" s="86">
        <f t="shared" si="0"/>
        <v>0</v>
      </c>
      <c r="E11" s="86">
        <f t="shared" si="1"/>
        <v>100</v>
      </c>
    </row>
    <row r="12" spans="1:5" ht="31.5" x14ac:dyDescent="0.25">
      <c r="A12" s="179" t="s">
        <v>250</v>
      </c>
      <c r="B12" s="238">
        <v>6.3</v>
      </c>
      <c r="C12" s="238">
        <v>6.3</v>
      </c>
      <c r="D12" s="86">
        <f t="shared" si="0"/>
        <v>0</v>
      </c>
      <c r="E12" s="86">
        <f t="shared" si="1"/>
        <v>100</v>
      </c>
    </row>
    <row r="13" spans="1:5" ht="126" customHeight="1" x14ac:dyDescent="0.25">
      <c r="A13" s="179" t="s">
        <v>251</v>
      </c>
      <c r="B13" s="238">
        <v>379.28</v>
      </c>
      <c r="C13" s="238">
        <v>379.279</v>
      </c>
      <c r="D13" s="86">
        <f t="shared" si="0"/>
        <v>-9.9999999997635314E-4</v>
      </c>
      <c r="E13" s="86">
        <f t="shared" si="1"/>
        <v>99.99973634254377</v>
      </c>
    </row>
    <row r="14" spans="1:5" ht="21.75" customHeight="1" x14ac:dyDescent="0.25">
      <c r="A14" s="85" t="s">
        <v>120</v>
      </c>
      <c r="B14" s="238">
        <f>SUM(B9:B13)</f>
        <v>1715.643</v>
      </c>
      <c r="C14" s="238">
        <f>SUM(C9:C13)</f>
        <v>1715.6420000000001</v>
      </c>
      <c r="D14" s="86">
        <f t="shared" si="0"/>
        <v>-9.9999999997635314E-4</v>
      </c>
      <c r="E14" s="86">
        <f t="shared" si="1"/>
        <v>99.999941712815541</v>
      </c>
    </row>
    <row r="15" spans="1:5" ht="28.5" customHeight="1" x14ac:dyDescent="0.25">
      <c r="A15" s="83"/>
      <c r="B15" s="83"/>
      <c r="C15" s="83"/>
      <c r="D15" s="83"/>
      <c r="E15" s="83"/>
    </row>
    <row r="16" spans="1:5" ht="28.5" customHeight="1" x14ac:dyDescent="0.25">
      <c r="A16" s="83"/>
      <c r="B16" s="83"/>
      <c r="C16" s="83"/>
      <c r="D16" s="83"/>
      <c r="E16" s="83"/>
    </row>
    <row r="18" spans="1:5" ht="15.75" x14ac:dyDescent="0.25">
      <c r="A18" s="169" t="s">
        <v>115</v>
      </c>
      <c r="B18" s="170"/>
      <c r="C18" s="171"/>
      <c r="D18" s="299" t="s">
        <v>246</v>
      </c>
      <c r="E18" s="299"/>
    </row>
    <row r="19" spans="1:5" ht="17.25" x14ac:dyDescent="0.25">
      <c r="A19" s="87"/>
      <c r="B19" s="165" t="s">
        <v>114</v>
      </c>
      <c r="C19" s="300" t="s">
        <v>121</v>
      </c>
      <c r="D19" s="300"/>
      <c r="E19" s="300"/>
    </row>
    <row r="20" spans="1:5" x14ac:dyDescent="0.25">
      <c r="B20" s="178"/>
      <c r="C20" s="178"/>
      <c r="D20" s="178"/>
      <c r="E20" s="178"/>
    </row>
  </sheetData>
  <mergeCells count="11">
    <mergeCell ref="A2:E2"/>
    <mergeCell ref="D18:E18"/>
    <mergeCell ref="C19:E19"/>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view="pageBreakPreview" zoomScale="60" zoomScaleNormal="100" workbookViewId="0">
      <selection activeCell="A14" sqref="A14"/>
    </sheetView>
  </sheetViews>
  <sheetFormatPr defaultRowHeight="15" x14ac:dyDescent="0.25"/>
  <cols>
    <col min="1" max="1" width="31.7109375" customWidth="1"/>
    <col min="2" max="2" width="15.5703125" customWidth="1"/>
    <col min="3" max="3" width="12.85546875" customWidth="1"/>
    <col min="4" max="4" width="13.140625" customWidth="1"/>
    <col min="5" max="5" width="15.42578125" customWidth="1"/>
  </cols>
  <sheetData>
    <row r="1" spans="1:5" ht="21.75" customHeight="1" x14ac:dyDescent="0.25">
      <c r="E1" s="113" t="s">
        <v>123</v>
      </c>
    </row>
    <row r="2" spans="1:5" ht="31.5" customHeight="1" x14ac:dyDescent="0.25">
      <c r="A2" s="314" t="s">
        <v>296</v>
      </c>
      <c r="B2" s="314"/>
      <c r="C2" s="314"/>
      <c r="D2" s="314"/>
      <c r="E2" s="314"/>
    </row>
    <row r="3" spans="1:5" x14ac:dyDescent="0.25">
      <c r="A3" s="313" t="s">
        <v>43</v>
      </c>
      <c r="B3" s="313"/>
      <c r="C3" s="313"/>
      <c r="D3" s="313"/>
      <c r="E3" s="313"/>
    </row>
    <row r="4" spans="1:5" ht="21.6" customHeight="1" x14ac:dyDescent="0.25">
      <c r="A4" s="309" t="s">
        <v>124</v>
      </c>
      <c r="B4" s="309"/>
      <c r="C4" s="309"/>
      <c r="D4" s="309"/>
      <c r="E4" s="309"/>
    </row>
    <row r="5" spans="1:5" ht="15.75" x14ac:dyDescent="0.25">
      <c r="A5" s="310" t="s">
        <v>159</v>
      </c>
      <c r="B5" s="310"/>
      <c r="C5" s="310"/>
      <c r="D5" s="310"/>
      <c r="E5" s="310"/>
    </row>
    <row r="6" spans="1:5" ht="30" customHeight="1" x14ac:dyDescent="0.25">
      <c r="A6" s="83"/>
      <c r="C6" s="83"/>
      <c r="D6" s="83"/>
      <c r="E6" s="83"/>
    </row>
    <row r="7" spans="1:5" ht="15" customHeight="1" x14ac:dyDescent="0.25">
      <c r="A7" s="311" t="s">
        <v>119</v>
      </c>
      <c r="B7" s="295" t="s">
        <v>97</v>
      </c>
      <c r="C7" s="295" t="s">
        <v>98</v>
      </c>
      <c r="D7" s="297" t="s">
        <v>99</v>
      </c>
      <c r="E7" s="293" t="s">
        <v>113</v>
      </c>
    </row>
    <row r="8" spans="1:5" x14ac:dyDescent="0.25">
      <c r="A8" s="316"/>
      <c r="B8" s="295"/>
      <c r="C8" s="295"/>
      <c r="D8" s="297"/>
      <c r="E8" s="294"/>
    </row>
    <row r="9" spans="1:5" ht="28.5" customHeight="1" x14ac:dyDescent="0.25">
      <c r="A9" s="85" t="s">
        <v>252</v>
      </c>
      <c r="B9" s="238">
        <v>165.40600000000001</v>
      </c>
      <c r="C9" s="238">
        <v>163.55099999999999</v>
      </c>
      <c r="D9" s="86">
        <f>C9-B9</f>
        <v>-1.8550000000000182</v>
      </c>
      <c r="E9" s="86">
        <f>C9/B9*100</f>
        <v>98.878517103369873</v>
      </c>
    </row>
    <row r="10" spans="1:5" ht="15.75" hidden="1" x14ac:dyDescent="0.25">
      <c r="A10" s="85"/>
      <c r="B10" s="238"/>
      <c r="C10" s="238"/>
      <c r="D10" s="86">
        <f t="shared" ref="D10:D12" si="0">C10-B10</f>
        <v>0</v>
      </c>
      <c r="E10" s="86" t="e">
        <f t="shared" ref="E10:E12" si="1">C10/B10*100</f>
        <v>#DIV/0!</v>
      </c>
    </row>
    <row r="11" spans="1:5" ht="15.75" hidden="1" x14ac:dyDescent="0.25">
      <c r="A11" s="85"/>
      <c r="B11" s="238"/>
      <c r="C11" s="238"/>
      <c r="D11" s="86">
        <f t="shared" si="0"/>
        <v>0</v>
      </c>
      <c r="E11" s="86" t="e">
        <f t="shared" si="1"/>
        <v>#DIV/0!</v>
      </c>
    </row>
    <row r="12" spans="1:5" ht="20.25" customHeight="1" x14ac:dyDescent="0.25">
      <c r="A12" s="85" t="s">
        <v>120</v>
      </c>
      <c r="B12" s="238">
        <f>SUM(B9:B11)</f>
        <v>165.40600000000001</v>
      </c>
      <c r="C12" s="238">
        <f>SUM(C9:C11)</f>
        <v>163.55099999999999</v>
      </c>
      <c r="D12" s="86">
        <f t="shared" si="0"/>
        <v>-1.8550000000000182</v>
      </c>
      <c r="E12" s="86">
        <f t="shared" si="1"/>
        <v>98.878517103369873</v>
      </c>
    </row>
    <row r="13" spans="1:5" ht="41.25" customHeight="1" x14ac:dyDescent="0.25">
      <c r="A13" s="83"/>
      <c r="B13" s="83"/>
      <c r="C13" s="83"/>
      <c r="D13" s="83"/>
      <c r="E13" s="83"/>
    </row>
    <row r="14" spans="1:5" ht="41.25" customHeight="1" x14ac:dyDescent="0.25">
      <c r="A14" s="83"/>
      <c r="B14" s="83"/>
      <c r="C14" s="83"/>
      <c r="D14" s="83"/>
      <c r="E14" s="83"/>
    </row>
    <row r="15" spans="1:5" ht="15.75" x14ac:dyDescent="0.25">
      <c r="A15" s="180"/>
      <c r="B15" s="180"/>
      <c r="C15" s="180"/>
      <c r="D15" s="180"/>
      <c r="E15" s="180"/>
    </row>
    <row r="16" spans="1:5" ht="15.75" x14ac:dyDescent="0.25">
      <c r="A16" s="169" t="s">
        <v>115</v>
      </c>
      <c r="B16" s="170"/>
      <c r="C16" s="171"/>
      <c r="D16" s="299" t="s">
        <v>246</v>
      </c>
      <c r="E16" s="299"/>
    </row>
    <row r="17" spans="1:5" ht="17.25" x14ac:dyDescent="0.25">
      <c r="A17" s="87"/>
      <c r="B17" s="165" t="s">
        <v>114</v>
      </c>
      <c r="C17" s="300" t="s">
        <v>121</v>
      </c>
      <c r="D17" s="300"/>
      <c r="E17" s="300"/>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Y29"/>
  <sheetViews>
    <sheetView view="pageBreakPreview" zoomScale="60" zoomScaleNormal="90" workbookViewId="0">
      <pane xSplit="2" ySplit="8" topLeftCell="C9" activePane="bottomRight" state="frozen"/>
      <selection pane="topRight" activeCell="C1" sqref="C1"/>
      <selection pane="bottomLeft" activeCell="A6" sqref="A6"/>
      <selection pane="bottomRight" activeCell="L25" sqref="L25"/>
    </sheetView>
  </sheetViews>
  <sheetFormatPr defaultRowHeight="15" x14ac:dyDescent="0.25"/>
  <cols>
    <col min="1" max="1" width="34.42578125" customWidth="1"/>
    <col min="2" max="2" width="7.42578125" customWidth="1"/>
    <col min="3" max="3" width="12.140625" customWidth="1"/>
    <col min="4" max="4" width="12.7109375" customWidth="1"/>
    <col min="5" max="5" width="12" customWidth="1"/>
    <col min="6" max="6" width="12.42578125" customWidth="1"/>
    <col min="7" max="7" width="11" customWidth="1"/>
    <col min="8" max="8" width="12.28515625" customWidth="1"/>
    <col min="9" max="9" width="11.140625" customWidth="1"/>
    <col min="10" max="10" width="11.42578125" customWidth="1"/>
    <col min="11" max="11" width="13.140625" customWidth="1"/>
    <col min="12" max="12" width="12.140625" customWidth="1"/>
    <col min="13" max="13" width="11.7109375" customWidth="1"/>
    <col min="14" max="14" width="10" bestFit="1" customWidth="1"/>
    <col min="15" max="15" width="11" customWidth="1"/>
  </cols>
  <sheetData>
    <row r="1" spans="1:25" ht="15" customHeight="1" x14ac:dyDescent="0.25">
      <c r="A1" s="172"/>
      <c r="B1" s="172"/>
      <c r="C1" s="172"/>
      <c r="D1" s="172"/>
      <c r="E1" s="172"/>
      <c r="F1" s="172"/>
      <c r="G1" s="172"/>
      <c r="H1" s="172"/>
      <c r="I1" s="172"/>
      <c r="J1" s="172"/>
      <c r="K1" s="317" t="s">
        <v>177</v>
      </c>
      <c r="L1" s="317"/>
    </row>
    <row r="2" spans="1:25" ht="16.5" customHeight="1" x14ac:dyDescent="0.25">
      <c r="A2" s="314" t="s">
        <v>296</v>
      </c>
      <c r="B2" s="314"/>
      <c r="C2" s="314"/>
      <c r="D2" s="314"/>
      <c r="E2" s="314"/>
      <c r="F2" s="314"/>
      <c r="G2" s="314"/>
      <c r="H2" s="314"/>
      <c r="I2" s="314"/>
      <c r="J2" s="314"/>
      <c r="K2" s="314"/>
      <c r="L2" s="314"/>
    </row>
    <row r="3" spans="1:25" x14ac:dyDescent="0.25">
      <c r="A3" s="313" t="s">
        <v>43</v>
      </c>
      <c r="B3" s="313"/>
      <c r="C3" s="313"/>
      <c r="D3" s="313"/>
      <c r="E3" s="313"/>
      <c r="F3" s="313"/>
      <c r="G3" s="313"/>
      <c r="H3" s="313"/>
      <c r="I3" s="313"/>
      <c r="J3" s="313"/>
      <c r="K3" s="313"/>
      <c r="L3" s="172"/>
    </row>
    <row r="4" spans="1:25" ht="15.75" customHeight="1" x14ac:dyDescent="0.25">
      <c r="A4" s="310" t="s">
        <v>125</v>
      </c>
      <c r="B4" s="310"/>
      <c r="C4" s="310"/>
      <c r="D4" s="310"/>
      <c r="E4" s="310"/>
      <c r="F4" s="310"/>
      <c r="G4" s="310"/>
      <c r="H4" s="310"/>
      <c r="I4" s="310"/>
      <c r="J4" s="310"/>
      <c r="K4" s="310"/>
      <c r="L4" s="172"/>
    </row>
    <row r="5" spans="1:25" ht="24" customHeight="1" x14ac:dyDescent="0.25">
      <c r="A5" s="310" t="s">
        <v>158</v>
      </c>
      <c r="B5" s="310"/>
      <c r="C5" s="310"/>
      <c r="D5" s="310"/>
      <c r="E5" s="310"/>
      <c r="F5" s="310"/>
      <c r="G5" s="310"/>
      <c r="H5" s="310"/>
      <c r="I5" s="310"/>
      <c r="J5" s="310"/>
      <c r="K5" s="310"/>
      <c r="L5" s="172"/>
    </row>
    <row r="6" spans="1:25" ht="21.75" customHeight="1" x14ac:dyDescent="0.25">
      <c r="A6" s="119"/>
      <c r="B6" s="119"/>
      <c r="C6" s="119"/>
      <c r="D6" s="119"/>
      <c r="E6" s="217">
        <f>E9-'Таблиця 1 рядок 1121  МБ+БОА'!B19</f>
        <v>0</v>
      </c>
      <c r="F6" s="218"/>
      <c r="G6" s="217">
        <f>G9-'Таблиця 1 рядок 1121  МБ+БОА'!B29</f>
        <v>0</v>
      </c>
      <c r="H6" s="172"/>
      <c r="I6" s="172"/>
      <c r="J6" s="172"/>
      <c r="K6" s="172"/>
      <c r="L6" s="172"/>
    </row>
    <row r="7" spans="1:25" ht="36.75" customHeight="1" x14ac:dyDescent="0.25">
      <c r="A7" s="318"/>
      <c r="B7" s="85"/>
      <c r="C7" s="320" t="s">
        <v>126</v>
      </c>
      <c r="D7" s="320"/>
      <c r="E7" s="321" t="s">
        <v>127</v>
      </c>
      <c r="F7" s="321"/>
      <c r="G7" s="321" t="s">
        <v>164</v>
      </c>
      <c r="H7" s="321"/>
      <c r="I7" s="320" t="s">
        <v>165</v>
      </c>
      <c r="J7" s="320"/>
      <c r="K7" s="324" t="s">
        <v>166</v>
      </c>
      <c r="L7" s="325"/>
      <c r="M7" s="172"/>
      <c r="N7" s="172"/>
      <c r="O7" s="172"/>
      <c r="P7" s="172"/>
    </row>
    <row r="8" spans="1:25" ht="31.5" x14ac:dyDescent="0.25">
      <c r="A8" s="319"/>
      <c r="B8" s="27" t="s">
        <v>46</v>
      </c>
      <c r="C8" s="27" t="s">
        <v>162</v>
      </c>
      <c r="D8" s="27" t="s">
        <v>163</v>
      </c>
      <c r="E8" s="27" t="s">
        <v>162</v>
      </c>
      <c r="F8" s="27" t="s">
        <v>163</v>
      </c>
      <c r="G8" s="27" t="s">
        <v>162</v>
      </c>
      <c r="H8" s="27" t="s">
        <v>163</v>
      </c>
      <c r="I8" s="27" t="s">
        <v>162</v>
      </c>
      <c r="J8" s="27" t="s">
        <v>163</v>
      </c>
      <c r="K8" s="27" t="s">
        <v>162</v>
      </c>
      <c r="L8" s="27" t="s">
        <v>163</v>
      </c>
      <c r="M8" s="322"/>
      <c r="N8" s="323"/>
      <c r="O8" s="322"/>
      <c r="P8" s="323"/>
      <c r="Q8" s="228"/>
      <c r="R8" s="228"/>
      <c r="S8" s="228"/>
      <c r="T8" s="228"/>
      <c r="U8" s="228"/>
      <c r="V8" s="228"/>
      <c r="W8" s="228"/>
      <c r="X8" s="228"/>
      <c r="Y8" s="228"/>
    </row>
    <row r="9" spans="1:25" ht="45.6" customHeight="1" x14ac:dyDescent="0.25">
      <c r="A9" s="88" t="s">
        <v>182</v>
      </c>
      <c r="B9" s="89">
        <v>1210</v>
      </c>
      <c r="C9" s="241">
        <f>C10+C11+C12+C13+C25</f>
        <v>70395.225999999995</v>
      </c>
      <c r="D9" s="241">
        <f t="shared" ref="D9:J9" si="0">D10+D11+D12+D13+D25</f>
        <v>70067.426999999996</v>
      </c>
      <c r="E9" s="241">
        <f t="shared" si="0"/>
        <v>17838.532999999999</v>
      </c>
      <c r="F9" s="241">
        <f t="shared" si="0"/>
        <v>17754.474999999999</v>
      </c>
      <c r="G9" s="241">
        <f t="shared" si="0"/>
        <v>7418.3</v>
      </c>
      <c r="H9" s="241">
        <f t="shared" si="0"/>
        <v>7218.1980000000012</v>
      </c>
      <c r="I9" s="241">
        <f t="shared" si="0"/>
        <v>4400.9219999999996</v>
      </c>
      <c r="J9" s="241">
        <f t="shared" si="0"/>
        <v>4350.875</v>
      </c>
      <c r="K9" s="241">
        <f>C9+E9+G9+I9</f>
        <v>100052.981</v>
      </c>
      <c r="L9" s="241">
        <f>D9+F9+H9+J9</f>
        <v>99390.975000000006</v>
      </c>
      <c r="M9" s="227"/>
      <c r="N9" s="227"/>
      <c r="O9" s="227"/>
      <c r="P9" s="227"/>
    </row>
    <row r="10" spans="1:25" ht="25.5" customHeight="1" x14ac:dyDescent="0.25">
      <c r="A10" s="90" t="s">
        <v>29</v>
      </c>
      <c r="B10" s="91">
        <v>1211</v>
      </c>
      <c r="C10" s="242">
        <v>52850</v>
      </c>
      <c r="D10" s="242">
        <v>52674.519</v>
      </c>
      <c r="E10" s="242">
        <v>0</v>
      </c>
      <c r="F10" s="242">
        <v>0</v>
      </c>
      <c r="G10" s="242">
        <v>0</v>
      </c>
      <c r="H10" s="242">
        <v>0</v>
      </c>
      <c r="I10" s="242">
        <v>482.54399999999998</v>
      </c>
      <c r="J10" s="242">
        <v>482.54199999999997</v>
      </c>
      <c r="K10" s="132">
        <f t="shared" ref="K10:K25" si="1">C10+E10+G10+I10</f>
        <v>53332.544000000002</v>
      </c>
      <c r="L10" s="132">
        <f t="shared" ref="L10:L25" si="2">D10+F10+H10+J10</f>
        <v>53157.061000000002</v>
      </c>
      <c r="M10" s="172"/>
      <c r="N10" s="172"/>
      <c r="O10" s="172"/>
      <c r="P10" s="172"/>
    </row>
    <row r="11" spans="1:25" ht="15.75" x14ac:dyDescent="0.25">
      <c r="A11" s="92" t="s">
        <v>28</v>
      </c>
      <c r="B11" s="93">
        <v>1212</v>
      </c>
      <c r="C11" s="242">
        <v>11460</v>
      </c>
      <c r="D11" s="242">
        <v>11428.288</v>
      </c>
      <c r="E11" s="242">
        <v>0</v>
      </c>
      <c r="F11" s="242">
        <v>0</v>
      </c>
      <c r="G11" s="242">
        <v>0</v>
      </c>
      <c r="H11" s="242">
        <v>0</v>
      </c>
      <c r="I11" s="242">
        <v>101.636</v>
      </c>
      <c r="J11" s="242">
        <v>101.636</v>
      </c>
      <c r="K11" s="241">
        <f t="shared" si="1"/>
        <v>11561.636</v>
      </c>
      <c r="L11" s="132">
        <f t="shared" si="2"/>
        <v>11529.924000000001</v>
      </c>
      <c r="M11" s="172"/>
      <c r="N11" s="172"/>
      <c r="O11" s="172"/>
      <c r="P11" s="172"/>
    </row>
    <row r="12" spans="1:25" ht="31.5" x14ac:dyDescent="0.25">
      <c r="A12" s="94" t="s">
        <v>56</v>
      </c>
      <c r="B12" s="95">
        <v>1213</v>
      </c>
      <c r="C12" s="242">
        <v>0</v>
      </c>
      <c r="D12" s="242">
        <v>0</v>
      </c>
      <c r="E12" s="242">
        <v>32.957999999999998</v>
      </c>
      <c r="F12" s="242">
        <v>32.957000000000001</v>
      </c>
      <c r="G12" s="242">
        <v>0</v>
      </c>
      <c r="H12" s="242">
        <v>0</v>
      </c>
      <c r="I12" s="242">
        <v>0</v>
      </c>
      <c r="J12" s="133">
        <v>0</v>
      </c>
      <c r="K12" s="132">
        <f t="shared" si="1"/>
        <v>32.957999999999998</v>
      </c>
      <c r="L12" s="132">
        <f t="shared" si="2"/>
        <v>32.957000000000001</v>
      </c>
      <c r="M12" s="172"/>
      <c r="N12" s="172"/>
      <c r="O12" s="172"/>
      <c r="P12" s="172"/>
    </row>
    <row r="13" spans="1:25" ht="15.75" x14ac:dyDescent="0.25">
      <c r="A13" s="94" t="s">
        <v>57</v>
      </c>
      <c r="B13" s="95">
        <v>1214</v>
      </c>
      <c r="C13" s="242">
        <f>C14+C15+C16+C17+C18+C19+C20+C21+C22+C23+C24</f>
        <v>3032</v>
      </c>
      <c r="D13" s="242">
        <f t="shared" ref="D13:J13" si="3">D14+D15+D16+D17+D18+D19+D20+D21+D22+D23+D24</f>
        <v>2929.2419999999997</v>
      </c>
      <c r="E13" s="242">
        <f t="shared" si="3"/>
        <v>5581.5239999999994</v>
      </c>
      <c r="F13" s="242">
        <f t="shared" si="3"/>
        <v>5518.0280000000002</v>
      </c>
      <c r="G13" s="242">
        <f t="shared" si="3"/>
        <v>7252.8940000000002</v>
      </c>
      <c r="H13" s="242">
        <f t="shared" si="3"/>
        <v>7218.1980000000012</v>
      </c>
      <c r="I13" s="242">
        <f t="shared" si="3"/>
        <v>2743.6909999999998</v>
      </c>
      <c r="J13" s="242">
        <f t="shared" si="3"/>
        <v>2716.2069999999999</v>
      </c>
      <c r="K13" s="241">
        <f t="shared" si="1"/>
        <v>18610.109</v>
      </c>
      <c r="L13" s="241">
        <f t="shared" si="2"/>
        <v>18381.674999999999</v>
      </c>
      <c r="M13" s="172"/>
      <c r="N13" s="172"/>
      <c r="O13" s="172"/>
      <c r="P13" s="172"/>
    </row>
    <row r="14" spans="1:25" ht="31.5" x14ac:dyDescent="0.25">
      <c r="A14" s="96" t="s">
        <v>58</v>
      </c>
      <c r="B14" s="97" t="s">
        <v>59</v>
      </c>
      <c r="C14" s="243">
        <v>880</v>
      </c>
      <c r="D14" s="243">
        <v>867.41099999999994</v>
      </c>
      <c r="E14" s="243">
        <v>286</v>
      </c>
      <c r="F14" s="244">
        <v>252.34700000000001</v>
      </c>
      <c r="G14" s="243">
        <v>5006</v>
      </c>
      <c r="H14" s="244">
        <v>5005.7790000000005</v>
      </c>
      <c r="I14" s="243">
        <v>0</v>
      </c>
      <c r="J14" s="243">
        <v>0</v>
      </c>
      <c r="K14" s="241">
        <f t="shared" si="1"/>
        <v>6172</v>
      </c>
      <c r="L14" s="241">
        <f t="shared" si="2"/>
        <v>6125.5370000000003</v>
      </c>
      <c r="M14" s="172"/>
      <c r="N14" s="172"/>
      <c r="O14" s="172"/>
      <c r="P14" s="172"/>
    </row>
    <row r="15" spans="1:25" ht="33.75" customHeight="1" x14ac:dyDescent="0.25">
      <c r="A15" s="214" t="s">
        <v>60</v>
      </c>
      <c r="B15" s="91" t="s">
        <v>61</v>
      </c>
      <c r="C15" s="236">
        <v>7</v>
      </c>
      <c r="D15" s="236">
        <v>5.6120000000000001</v>
      </c>
      <c r="E15" s="236">
        <v>53</v>
      </c>
      <c r="F15" s="236">
        <v>46.31</v>
      </c>
      <c r="G15" s="236">
        <v>82</v>
      </c>
      <c r="H15" s="244">
        <v>57.652999999999999</v>
      </c>
      <c r="I15" s="236">
        <v>0</v>
      </c>
      <c r="J15" s="236">
        <v>0</v>
      </c>
      <c r="K15" s="241">
        <f t="shared" si="1"/>
        <v>142</v>
      </c>
      <c r="L15" s="241">
        <f t="shared" si="2"/>
        <v>109.575</v>
      </c>
      <c r="M15" s="172"/>
      <c r="N15" s="172"/>
      <c r="O15" s="172"/>
      <c r="P15" s="172"/>
    </row>
    <row r="16" spans="1:25" ht="15.75" x14ac:dyDescent="0.25">
      <c r="A16" s="98" t="s">
        <v>62</v>
      </c>
      <c r="B16" s="91" t="s">
        <v>63</v>
      </c>
      <c r="C16" s="236">
        <v>0</v>
      </c>
      <c r="D16" s="236">
        <v>0</v>
      </c>
      <c r="E16" s="236">
        <v>270</v>
      </c>
      <c r="F16" s="236">
        <v>258.29000000000002</v>
      </c>
      <c r="G16" s="236">
        <v>643.5</v>
      </c>
      <c r="H16" s="244">
        <v>643.21299999999997</v>
      </c>
      <c r="I16" s="236">
        <v>0</v>
      </c>
      <c r="J16" s="236">
        <v>0</v>
      </c>
      <c r="K16" s="241">
        <f t="shared" si="1"/>
        <v>913.5</v>
      </c>
      <c r="L16" s="241">
        <f t="shared" si="2"/>
        <v>901.50299999999993</v>
      </c>
      <c r="M16" s="172"/>
      <c r="N16" s="172"/>
      <c r="O16" s="172"/>
      <c r="P16" s="172"/>
    </row>
    <row r="17" spans="1:16" ht="31.5" x14ac:dyDescent="0.25">
      <c r="A17" s="98" t="s">
        <v>64</v>
      </c>
      <c r="B17" s="91" t="s">
        <v>65</v>
      </c>
      <c r="C17" s="236">
        <v>508</v>
      </c>
      <c r="D17" s="236">
        <v>433.35700000000003</v>
      </c>
      <c r="E17" s="236">
        <v>0</v>
      </c>
      <c r="F17" s="236">
        <v>0</v>
      </c>
      <c r="G17" s="236">
        <v>157.52600000000001</v>
      </c>
      <c r="H17" s="244">
        <v>156.631</v>
      </c>
      <c r="I17" s="236">
        <v>349.80900000000003</v>
      </c>
      <c r="J17" s="236">
        <v>345.16199999999998</v>
      </c>
      <c r="K17" s="241">
        <f t="shared" si="1"/>
        <v>1015.335</v>
      </c>
      <c r="L17" s="241">
        <f t="shared" si="2"/>
        <v>935.15000000000009</v>
      </c>
      <c r="M17" s="172"/>
      <c r="N17" s="172"/>
      <c r="O17" s="172"/>
      <c r="P17" s="172"/>
    </row>
    <row r="18" spans="1:16" ht="15.75" x14ac:dyDescent="0.25">
      <c r="A18" s="99" t="s">
        <v>66</v>
      </c>
      <c r="B18" s="91" t="s">
        <v>67</v>
      </c>
      <c r="C18" s="236">
        <v>117</v>
      </c>
      <c r="D18" s="236">
        <v>116.661</v>
      </c>
      <c r="E18" s="236">
        <v>0</v>
      </c>
      <c r="F18" s="236">
        <v>0</v>
      </c>
      <c r="G18" s="236">
        <v>78</v>
      </c>
      <c r="H18" s="244">
        <v>75.290999999999997</v>
      </c>
      <c r="I18" s="236">
        <v>137</v>
      </c>
      <c r="J18" s="236">
        <v>134.916</v>
      </c>
      <c r="K18" s="241">
        <f t="shared" si="1"/>
        <v>332</v>
      </c>
      <c r="L18" s="241">
        <f t="shared" si="2"/>
        <v>326.86799999999999</v>
      </c>
      <c r="M18" s="172"/>
      <c r="N18" s="172"/>
      <c r="O18" s="172"/>
      <c r="P18" s="172"/>
    </row>
    <row r="19" spans="1:16" ht="31.5" x14ac:dyDescent="0.25">
      <c r="A19" s="99" t="s">
        <v>68</v>
      </c>
      <c r="B19" s="91" t="s">
        <v>69</v>
      </c>
      <c r="C19" s="236">
        <v>800</v>
      </c>
      <c r="D19" s="236">
        <v>794.67499999999995</v>
      </c>
      <c r="E19" s="236">
        <v>350</v>
      </c>
      <c r="F19" s="236">
        <v>338.55900000000003</v>
      </c>
      <c r="G19" s="236">
        <v>0.17399999999999999</v>
      </c>
      <c r="H19" s="244">
        <v>0.17399999999999999</v>
      </c>
      <c r="I19" s="236">
        <v>5.351</v>
      </c>
      <c r="J19" s="236">
        <v>5.35</v>
      </c>
      <c r="K19" s="241">
        <f t="shared" si="1"/>
        <v>1155.5250000000001</v>
      </c>
      <c r="L19" s="241">
        <f t="shared" si="2"/>
        <v>1138.7579999999998</v>
      </c>
      <c r="M19" s="172"/>
      <c r="N19" s="172"/>
      <c r="O19" s="172"/>
      <c r="P19" s="172"/>
    </row>
    <row r="20" spans="1:16" ht="30" customHeight="1" x14ac:dyDescent="0.25">
      <c r="A20" s="100" t="s">
        <v>70</v>
      </c>
      <c r="B20" s="91" t="s">
        <v>71</v>
      </c>
      <c r="C20" s="236">
        <v>0</v>
      </c>
      <c r="D20" s="236">
        <v>0</v>
      </c>
      <c r="E20" s="236">
        <v>4424.4939999999997</v>
      </c>
      <c r="F20" s="236">
        <v>4424.4920000000002</v>
      </c>
      <c r="G20" s="236">
        <v>0</v>
      </c>
      <c r="H20" s="130">
        <v>0</v>
      </c>
      <c r="I20" s="236">
        <v>2169.5309999999999</v>
      </c>
      <c r="J20" s="236">
        <v>2169.527</v>
      </c>
      <c r="K20" s="132">
        <f t="shared" si="1"/>
        <v>6594.0249999999996</v>
      </c>
      <c r="L20" s="132">
        <f t="shared" si="2"/>
        <v>6594.0190000000002</v>
      </c>
      <c r="M20" s="172"/>
      <c r="N20" s="172"/>
      <c r="O20" s="172"/>
      <c r="P20" s="172"/>
    </row>
    <row r="21" spans="1:16" ht="15.75" x14ac:dyDescent="0.25">
      <c r="A21" s="99" t="s">
        <v>72</v>
      </c>
      <c r="B21" s="91" t="s">
        <v>73</v>
      </c>
      <c r="C21" s="236">
        <v>0</v>
      </c>
      <c r="D21" s="236">
        <v>0</v>
      </c>
      <c r="E21" s="236">
        <v>0</v>
      </c>
      <c r="F21" s="236">
        <v>0</v>
      </c>
      <c r="G21" s="236">
        <v>0</v>
      </c>
      <c r="H21" s="236">
        <v>0</v>
      </c>
      <c r="I21" s="236">
        <v>0</v>
      </c>
      <c r="J21" s="236">
        <v>0</v>
      </c>
      <c r="K21" s="132">
        <f t="shared" si="1"/>
        <v>0</v>
      </c>
      <c r="L21" s="132">
        <f t="shared" si="2"/>
        <v>0</v>
      </c>
      <c r="M21" s="172"/>
      <c r="N21" s="172"/>
      <c r="O21" s="172"/>
      <c r="P21" s="172"/>
    </row>
    <row r="22" spans="1:16" ht="15.75" x14ac:dyDescent="0.25">
      <c r="A22" s="99" t="s">
        <v>74</v>
      </c>
      <c r="B22" s="91" t="s">
        <v>75</v>
      </c>
      <c r="C22" s="236">
        <v>45</v>
      </c>
      <c r="D22" s="247">
        <v>37.584000000000003</v>
      </c>
      <c r="E22" s="236"/>
      <c r="F22" s="245"/>
      <c r="G22" s="236">
        <v>1285.694</v>
      </c>
      <c r="H22" s="244">
        <v>1279.4570000000001</v>
      </c>
      <c r="I22" s="236">
        <v>17</v>
      </c>
      <c r="J22" s="247">
        <v>14.04</v>
      </c>
      <c r="K22" s="241">
        <f t="shared" si="1"/>
        <v>1347.694</v>
      </c>
      <c r="L22" s="241">
        <f t="shared" si="2"/>
        <v>1331.0810000000001</v>
      </c>
      <c r="M22" s="172"/>
      <c r="N22" s="172"/>
      <c r="O22" s="172"/>
      <c r="P22" s="172"/>
    </row>
    <row r="23" spans="1:16" ht="31.5" x14ac:dyDescent="0.25">
      <c r="A23" s="101" t="s">
        <v>76</v>
      </c>
      <c r="B23" s="91" t="s">
        <v>77</v>
      </c>
      <c r="C23" s="236">
        <v>675</v>
      </c>
      <c r="D23" s="236">
        <v>673.94200000000001</v>
      </c>
      <c r="E23" s="236">
        <v>198.03</v>
      </c>
      <c r="F23" s="236">
        <v>198.03</v>
      </c>
      <c r="G23" s="236">
        <v>0</v>
      </c>
      <c r="H23" s="245">
        <v>0</v>
      </c>
      <c r="I23" s="236">
        <v>65</v>
      </c>
      <c r="J23" s="236">
        <v>47.212000000000003</v>
      </c>
      <c r="K23" s="132">
        <f t="shared" si="1"/>
        <v>938.03</v>
      </c>
      <c r="L23" s="132">
        <f t="shared" si="2"/>
        <v>919.18399999999997</v>
      </c>
      <c r="M23" s="172"/>
      <c r="N23" s="172"/>
      <c r="O23" s="172"/>
      <c r="P23" s="172"/>
    </row>
    <row r="24" spans="1:16" ht="17.25" x14ac:dyDescent="0.25">
      <c r="A24" s="98" t="s">
        <v>78</v>
      </c>
      <c r="B24" s="102" t="s">
        <v>79</v>
      </c>
      <c r="C24" s="236">
        <v>0</v>
      </c>
      <c r="D24" s="246">
        <v>0</v>
      </c>
      <c r="E24" s="236">
        <v>0</v>
      </c>
      <c r="F24" s="245">
        <v>0</v>
      </c>
      <c r="G24" s="236">
        <v>0</v>
      </c>
      <c r="H24" s="245">
        <v>0</v>
      </c>
      <c r="I24" s="236">
        <v>0</v>
      </c>
      <c r="J24" s="245">
        <v>0</v>
      </c>
      <c r="K24" s="241">
        <f t="shared" si="1"/>
        <v>0</v>
      </c>
      <c r="L24" s="132">
        <f t="shared" si="2"/>
        <v>0</v>
      </c>
    </row>
    <row r="25" spans="1:16" ht="15.75" x14ac:dyDescent="0.25">
      <c r="A25" s="103" t="s">
        <v>128</v>
      </c>
      <c r="B25" s="102">
        <v>1215</v>
      </c>
      <c r="C25" s="236">
        <v>3053.2260000000001</v>
      </c>
      <c r="D25" s="247">
        <v>3035.3780000000002</v>
      </c>
      <c r="E25" s="236">
        <v>12224.050999999999</v>
      </c>
      <c r="F25" s="236">
        <v>12203.49</v>
      </c>
      <c r="G25" s="236">
        <v>165.40600000000001</v>
      </c>
      <c r="H25" s="247">
        <v>0</v>
      </c>
      <c r="I25" s="236">
        <v>1073.0509999999999</v>
      </c>
      <c r="J25" s="244">
        <v>1050.49</v>
      </c>
      <c r="K25" s="241">
        <f t="shared" si="1"/>
        <v>16515.734</v>
      </c>
      <c r="L25" s="241">
        <f t="shared" si="2"/>
        <v>16289.358</v>
      </c>
      <c r="M25" s="248"/>
      <c r="N25" s="248"/>
      <c r="O25" s="248"/>
    </row>
    <row r="26" spans="1:16" x14ac:dyDescent="0.25">
      <c r="A26" s="172"/>
      <c r="B26" s="172"/>
      <c r="C26" s="172"/>
      <c r="D26" s="172"/>
      <c r="E26" s="172"/>
      <c r="F26" s="172"/>
      <c r="G26" s="172"/>
      <c r="H26" s="172"/>
      <c r="I26" s="172"/>
      <c r="J26" s="172"/>
      <c r="K26" s="172"/>
      <c r="L26" s="172"/>
    </row>
    <row r="27" spans="1:16" x14ac:dyDescent="0.25">
      <c r="A27" s="172"/>
      <c r="B27" s="172"/>
      <c r="C27" s="172"/>
      <c r="D27" s="172"/>
      <c r="E27" s="172"/>
      <c r="F27" s="172"/>
      <c r="G27" s="172"/>
      <c r="H27" s="172"/>
      <c r="I27" s="172"/>
      <c r="J27" s="172"/>
      <c r="K27" s="172"/>
      <c r="L27" s="172"/>
    </row>
    <row r="28" spans="1:16" ht="15.75" x14ac:dyDescent="0.25">
      <c r="A28" s="169" t="s">
        <v>115</v>
      </c>
      <c r="B28" s="171"/>
      <c r="C28" s="171"/>
      <c r="D28" s="169"/>
      <c r="E28" s="181"/>
      <c r="F28" s="181"/>
      <c r="G28" s="180"/>
      <c r="H28" s="171"/>
      <c r="I28" s="299" t="s">
        <v>246</v>
      </c>
      <c r="J28" s="299"/>
    </row>
    <row r="29" spans="1:16" ht="18" customHeight="1" x14ac:dyDescent="0.25">
      <c r="B29" s="104"/>
      <c r="C29" s="104"/>
      <c r="D29" s="104"/>
      <c r="E29" s="300" t="s">
        <v>114</v>
      </c>
      <c r="F29" s="300"/>
      <c r="G29" s="178"/>
      <c r="H29" s="300" t="s">
        <v>121</v>
      </c>
      <c r="I29" s="300"/>
      <c r="J29" s="300"/>
    </row>
  </sheetData>
  <mergeCells count="16">
    <mergeCell ref="O8:P8"/>
    <mergeCell ref="M8:N8"/>
    <mergeCell ref="E29:F29"/>
    <mergeCell ref="K7:L7"/>
    <mergeCell ref="I28:J28"/>
    <mergeCell ref="H29:J29"/>
    <mergeCell ref="K1:L1"/>
    <mergeCell ref="A3:K3"/>
    <mergeCell ref="A4:K4"/>
    <mergeCell ref="A5:K5"/>
    <mergeCell ref="A7:A8"/>
    <mergeCell ref="C7:D7"/>
    <mergeCell ref="E7:F7"/>
    <mergeCell ref="G7:H7"/>
    <mergeCell ref="I7:J7"/>
    <mergeCell ref="A2:L2"/>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25"/>
  <sheetViews>
    <sheetView view="pageBreakPreview" zoomScaleNormal="100" zoomScaleSheetLayoutView="100" workbookViewId="0">
      <selection activeCell="P12" sqref="P12"/>
    </sheetView>
  </sheetViews>
  <sheetFormatPr defaultRowHeight="15" x14ac:dyDescent="0.25"/>
  <cols>
    <col min="1" max="1" width="36.5703125" customWidth="1"/>
    <col min="2" max="2" width="13.5703125" customWidth="1"/>
    <col min="3" max="3" width="12.85546875" customWidth="1"/>
    <col min="4" max="4" width="13.140625" customWidth="1"/>
    <col min="5" max="5" width="13.28515625" customWidth="1"/>
    <col min="7" max="7" width="14.85546875" customWidth="1"/>
    <col min="8" max="8" width="12.28515625" customWidth="1"/>
    <col min="9" max="10" width="14.7109375" customWidth="1"/>
    <col min="11" max="11" width="14.28515625" customWidth="1"/>
  </cols>
  <sheetData>
    <row r="1" spans="1:11" ht="20.25" customHeight="1" x14ac:dyDescent="0.25">
      <c r="A1" s="172"/>
      <c r="B1" s="172"/>
      <c r="C1" s="172"/>
      <c r="D1" s="172"/>
      <c r="E1" s="122" t="s">
        <v>129</v>
      </c>
    </row>
    <row r="2" spans="1:11" ht="32.25" customHeight="1" x14ac:dyDescent="0.25">
      <c r="A2" s="314" t="s">
        <v>296</v>
      </c>
      <c r="B2" s="314"/>
      <c r="C2" s="314"/>
      <c r="D2" s="314"/>
      <c r="E2" s="314"/>
    </row>
    <row r="3" spans="1:11" ht="21.6" customHeight="1" x14ac:dyDescent="0.25">
      <c r="A3" s="327" t="s">
        <v>43</v>
      </c>
      <c r="B3" s="327"/>
      <c r="C3" s="327"/>
      <c r="D3" s="327"/>
      <c r="E3" s="327"/>
    </row>
    <row r="4" spans="1:11" ht="15.75" x14ac:dyDescent="0.25">
      <c r="A4" s="309" t="s">
        <v>186</v>
      </c>
      <c r="B4" s="309"/>
      <c r="C4" s="309"/>
      <c r="D4" s="309"/>
      <c r="E4" s="309"/>
    </row>
    <row r="5" spans="1:11" ht="15" customHeight="1" x14ac:dyDescent="0.25">
      <c r="A5" s="310" t="s">
        <v>157</v>
      </c>
      <c r="B5" s="310"/>
      <c r="C5" s="310"/>
      <c r="D5" s="310"/>
      <c r="E5" s="310"/>
    </row>
    <row r="6" spans="1:11" ht="15.75" x14ac:dyDescent="0.25">
      <c r="A6" s="83"/>
      <c r="B6" s="172"/>
      <c r="C6" s="83"/>
      <c r="D6" s="83"/>
      <c r="E6" s="83"/>
    </row>
    <row r="7" spans="1:11" x14ac:dyDescent="0.25">
      <c r="A7" s="311" t="s">
        <v>119</v>
      </c>
      <c r="B7" s="315" t="s">
        <v>97</v>
      </c>
      <c r="C7" s="315" t="s">
        <v>98</v>
      </c>
      <c r="D7" s="297" t="s">
        <v>99</v>
      </c>
      <c r="E7" s="293" t="s">
        <v>113</v>
      </c>
      <c r="H7" s="326"/>
      <c r="I7" s="326"/>
      <c r="J7" s="326"/>
      <c r="K7" s="326"/>
    </row>
    <row r="8" spans="1:11" x14ac:dyDescent="0.25">
      <c r="A8" s="316"/>
      <c r="B8" s="315"/>
      <c r="C8" s="315"/>
      <c r="D8" s="297"/>
      <c r="E8" s="294"/>
      <c r="G8" s="228"/>
      <c r="H8" s="228"/>
      <c r="I8" s="228"/>
      <c r="J8" s="228"/>
      <c r="K8" s="228"/>
    </row>
    <row r="9" spans="1:11" ht="31.5" x14ac:dyDescent="0.25">
      <c r="A9" s="182" t="s">
        <v>253</v>
      </c>
      <c r="B9" s="238">
        <v>67.8</v>
      </c>
      <c r="C9" s="238">
        <v>67.8</v>
      </c>
      <c r="D9" s="86">
        <f>C9-B9</f>
        <v>0</v>
      </c>
      <c r="E9" s="86">
        <f>C9/B9*100</f>
        <v>100</v>
      </c>
      <c r="G9" s="228"/>
      <c r="H9" s="239"/>
      <c r="I9" s="239"/>
      <c r="J9" s="239"/>
      <c r="K9" s="239"/>
    </row>
    <row r="10" spans="1:11" ht="15.75" x14ac:dyDescent="0.25">
      <c r="A10" s="182" t="s">
        <v>254</v>
      </c>
      <c r="B10" s="238">
        <v>2049.721</v>
      </c>
      <c r="C10" s="238">
        <v>2008.454</v>
      </c>
      <c r="D10" s="86">
        <f t="shared" ref="D10:D21" si="0">C10-B10</f>
        <v>-41.267000000000053</v>
      </c>
      <c r="E10" s="86">
        <f t="shared" ref="E10:E21" si="1">C10/B10*100</f>
        <v>97.986701604754984</v>
      </c>
      <c r="G10" s="228"/>
      <c r="H10" s="239"/>
      <c r="I10" s="239"/>
      <c r="J10" s="239"/>
      <c r="K10" s="239"/>
    </row>
    <row r="11" spans="1:11" ht="31.5" x14ac:dyDescent="0.25">
      <c r="A11" s="183" t="s">
        <v>255</v>
      </c>
      <c r="B11" s="238">
        <v>226.6</v>
      </c>
      <c r="C11" s="238">
        <v>225.00399999999999</v>
      </c>
      <c r="D11" s="86">
        <f t="shared" si="0"/>
        <v>-1.5960000000000036</v>
      </c>
      <c r="E11" s="86">
        <f t="shared" si="1"/>
        <v>99.295675198587816</v>
      </c>
      <c r="G11" s="228"/>
      <c r="H11" s="239"/>
      <c r="I11" s="239"/>
      <c r="J11" s="239"/>
      <c r="K11" s="239"/>
    </row>
    <row r="12" spans="1:11" ht="18" customHeight="1" x14ac:dyDescent="0.25">
      <c r="A12" s="182" t="s">
        <v>256</v>
      </c>
      <c r="B12" s="238">
        <v>12.452999999999999</v>
      </c>
      <c r="C12" s="238">
        <v>12.452999999999999</v>
      </c>
      <c r="D12" s="86">
        <f t="shared" si="0"/>
        <v>0</v>
      </c>
      <c r="E12" s="86">
        <f t="shared" si="1"/>
        <v>100</v>
      </c>
      <c r="G12" s="228"/>
      <c r="H12" s="239"/>
      <c r="I12" s="239"/>
      <c r="J12" s="239"/>
      <c r="K12" s="239"/>
    </row>
    <row r="13" spans="1:11" ht="15.75" x14ac:dyDescent="0.25">
      <c r="A13" s="184" t="s">
        <v>257</v>
      </c>
      <c r="B13" s="238">
        <v>157.19</v>
      </c>
      <c r="C13" s="238">
        <v>155.88399999999999</v>
      </c>
      <c r="D13" s="86">
        <f t="shared" si="0"/>
        <v>-1.3060000000000116</v>
      </c>
      <c r="E13" s="86">
        <f t="shared" si="1"/>
        <v>99.169158343406068</v>
      </c>
      <c r="G13" s="228"/>
      <c r="H13" s="239"/>
      <c r="I13" s="239"/>
      <c r="J13" s="239"/>
      <c r="K13" s="239"/>
    </row>
    <row r="14" spans="1:11" ht="15.75" x14ac:dyDescent="0.25">
      <c r="A14" s="185" t="s">
        <v>258</v>
      </c>
      <c r="B14" s="238">
        <v>48</v>
      </c>
      <c r="C14" s="238">
        <v>48</v>
      </c>
      <c r="D14" s="86">
        <f t="shared" si="0"/>
        <v>0</v>
      </c>
      <c r="E14" s="86">
        <f t="shared" si="1"/>
        <v>100</v>
      </c>
      <c r="G14" s="228"/>
      <c r="H14" s="239"/>
      <c r="I14" s="239"/>
      <c r="J14" s="239"/>
      <c r="K14" s="239"/>
    </row>
    <row r="15" spans="1:11" ht="15.75" x14ac:dyDescent="0.25">
      <c r="A15" s="185" t="s">
        <v>259</v>
      </c>
      <c r="B15" s="238">
        <v>27.945</v>
      </c>
      <c r="C15" s="238">
        <v>27.945</v>
      </c>
      <c r="D15" s="86">
        <f t="shared" si="0"/>
        <v>0</v>
      </c>
      <c r="E15" s="86">
        <f t="shared" si="1"/>
        <v>100</v>
      </c>
      <c r="G15" s="228"/>
      <c r="H15" s="239"/>
      <c r="I15" s="239"/>
      <c r="J15" s="239"/>
      <c r="K15" s="239"/>
    </row>
    <row r="16" spans="1:11" ht="15.75" x14ac:dyDescent="0.25">
      <c r="A16" s="185" t="s">
        <v>260</v>
      </c>
      <c r="B16" s="238">
        <v>28.92</v>
      </c>
      <c r="C16" s="238">
        <v>28.92</v>
      </c>
      <c r="D16" s="86">
        <f t="shared" si="0"/>
        <v>0</v>
      </c>
      <c r="E16" s="86">
        <f t="shared" si="1"/>
        <v>100</v>
      </c>
      <c r="G16" s="228"/>
      <c r="H16" s="239"/>
      <c r="I16" s="239"/>
      <c r="J16" s="239"/>
      <c r="K16" s="239"/>
    </row>
    <row r="17" spans="1:11" ht="15.75" x14ac:dyDescent="0.25">
      <c r="A17" s="186" t="s">
        <v>261</v>
      </c>
      <c r="B17" s="238">
        <v>702.61</v>
      </c>
      <c r="C17" s="238">
        <v>702.60900000000004</v>
      </c>
      <c r="D17" s="86">
        <f t="shared" si="0"/>
        <v>-9.9999999997635314E-4</v>
      </c>
      <c r="E17" s="86">
        <f t="shared" si="1"/>
        <v>99.999857673531551</v>
      </c>
      <c r="G17" s="228"/>
      <c r="H17" s="239"/>
      <c r="I17" s="239"/>
      <c r="J17" s="239"/>
      <c r="K17" s="239"/>
    </row>
    <row r="18" spans="1:11" ht="15.75" x14ac:dyDescent="0.25">
      <c r="A18" s="186" t="s">
        <v>262</v>
      </c>
      <c r="B18" s="238">
        <v>7.2</v>
      </c>
      <c r="C18" s="238">
        <v>6.3360000000000003</v>
      </c>
      <c r="D18" s="86">
        <f t="shared" si="0"/>
        <v>-0.86399999999999988</v>
      </c>
      <c r="E18" s="86">
        <f t="shared" si="1"/>
        <v>88</v>
      </c>
      <c r="G18" s="228"/>
      <c r="H18" s="239"/>
      <c r="I18" s="239"/>
      <c r="J18" s="239"/>
      <c r="K18" s="239"/>
    </row>
    <row r="19" spans="1:11" ht="31.5" x14ac:dyDescent="0.25">
      <c r="A19" s="186" t="s">
        <v>242</v>
      </c>
      <c r="B19" s="238">
        <v>12224.050999999999</v>
      </c>
      <c r="C19" s="238">
        <v>12203.49</v>
      </c>
      <c r="D19" s="86">
        <f t="shared" si="0"/>
        <v>-20.560999999999694</v>
      </c>
      <c r="E19" s="86">
        <f t="shared" si="1"/>
        <v>99.831798803849892</v>
      </c>
      <c r="G19" s="228"/>
      <c r="H19" s="239"/>
      <c r="I19" s="239"/>
      <c r="J19" s="239"/>
      <c r="K19" s="239"/>
    </row>
    <row r="20" spans="1:11" ht="15.75" x14ac:dyDescent="0.25">
      <c r="A20" s="186" t="s">
        <v>263</v>
      </c>
      <c r="B20" s="238">
        <v>963.24400000000003</v>
      </c>
      <c r="C20" s="238">
        <v>802.46299999999997</v>
      </c>
      <c r="D20" s="86">
        <f t="shared" si="0"/>
        <v>-160.78100000000006</v>
      </c>
      <c r="E20" s="86">
        <f t="shared" si="1"/>
        <v>83.308382922707011</v>
      </c>
      <c r="G20" s="240"/>
      <c r="H20" s="239"/>
      <c r="I20" s="239"/>
      <c r="J20" s="239"/>
      <c r="K20" s="239"/>
    </row>
    <row r="21" spans="1:11" ht="15.75" x14ac:dyDescent="0.25">
      <c r="A21" s="85" t="s">
        <v>120</v>
      </c>
      <c r="B21" s="238">
        <f>SUM(B9:B20)</f>
        <v>16515.734</v>
      </c>
      <c r="C21" s="238">
        <f>SUM(C9:C20)</f>
        <v>16289.358</v>
      </c>
      <c r="D21" s="86">
        <f t="shared" si="0"/>
        <v>-226.3760000000002</v>
      </c>
      <c r="E21" s="86">
        <f t="shared" si="1"/>
        <v>98.629331278888372</v>
      </c>
      <c r="G21" s="228"/>
      <c r="H21" s="239"/>
      <c r="I21" s="239"/>
      <c r="J21" s="239"/>
      <c r="K21" s="239"/>
    </row>
    <row r="22" spans="1:11" ht="15.75" x14ac:dyDescent="0.25">
      <c r="A22" s="83"/>
      <c r="B22" s="83"/>
      <c r="C22" s="83"/>
      <c r="D22" s="83"/>
      <c r="E22" s="83"/>
      <c r="G22" s="228"/>
      <c r="H22" s="228"/>
      <c r="I22" s="228"/>
      <c r="J22" s="228"/>
      <c r="K22" s="228"/>
    </row>
    <row r="23" spans="1:11" ht="27" customHeight="1" x14ac:dyDescent="0.25">
      <c r="G23" s="228"/>
      <c r="H23" s="228"/>
      <c r="I23" s="228"/>
      <c r="J23" s="228"/>
      <c r="K23" s="228"/>
    </row>
    <row r="24" spans="1:11" ht="15.75" x14ac:dyDescent="0.25">
      <c r="A24" s="169" t="s">
        <v>115</v>
      </c>
      <c r="B24" s="170"/>
      <c r="C24" s="171"/>
      <c r="D24" s="299" t="s">
        <v>246</v>
      </c>
      <c r="E24" s="299"/>
    </row>
    <row r="25" spans="1:11" ht="17.25" x14ac:dyDescent="0.25">
      <c r="A25" s="87"/>
      <c r="B25" s="165" t="s">
        <v>114</v>
      </c>
      <c r="C25" s="300" t="s">
        <v>121</v>
      </c>
      <c r="D25" s="300"/>
      <c r="E25" s="300"/>
    </row>
  </sheetData>
  <mergeCells count="12">
    <mergeCell ref="H7:K7"/>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view="pageBreakPreview" zoomScale="60" zoomScaleNormal="100" workbookViewId="0">
      <selection activeCell="G3" sqref="G3"/>
    </sheetView>
  </sheetViews>
  <sheetFormatPr defaultRowHeight="15" x14ac:dyDescent="0.25"/>
  <cols>
    <col min="1" max="1" width="34.42578125" customWidth="1"/>
    <col min="2" max="2" width="13.7109375" customWidth="1"/>
    <col min="3" max="3" width="12.85546875" customWidth="1"/>
    <col min="4" max="4" width="12" customWidth="1"/>
    <col min="5" max="5" width="17.140625" customWidth="1"/>
  </cols>
  <sheetData>
    <row r="1" spans="1:5" ht="26.25" customHeight="1" x14ac:dyDescent="0.25">
      <c r="A1" s="172"/>
      <c r="B1" s="172"/>
      <c r="C1" s="172"/>
      <c r="D1" s="172"/>
      <c r="E1" s="122" t="s">
        <v>130</v>
      </c>
    </row>
    <row r="2" spans="1:5" ht="24.75" customHeight="1" x14ac:dyDescent="0.25">
      <c r="A2" s="314" t="s">
        <v>296</v>
      </c>
      <c r="B2" s="328"/>
      <c r="C2" s="328"/>
      <c r="D2" s="328"/>
      <c r="E2" s="328"/>
    </row>
    <row r="3" spans="1:5" x14ac:dyDescent="0.25">
      <c r="A3" s="327" t="s">
        <v>43</v>
      </c>
      <c r="B3" s="327"/>
      <c r="C3" s="327"/>
      <c r="D3" s="327"/>
      <c r="E3" s="327"/>
    </row>
    <row r="4" spans="1:5" ht="21.6" customHeight="1" x14ac:dyDescent="0.25">
      <c r="A4" s="309" t="s">
        <v>131</v>
      </c>
      <c r="B4" s="309"/>
      <c r="C4" s="309"/>
      <c r="D4" s="309"/>
      <c r="E4" s="309"/>
    </row>
    <row r="5" spans="1:5" ht="15.75" x14ac:dyDescent="0.25">
      <c r="A5" s="310" t="s">
        <v>156</v>
      </c>
      <c r="B5" s="310"/>
      <c r="C5" s="310"/>
      <c r="D5" s="310"/>
      <c r="E5" s="310"/>
    </row>
    <row r="6" spans="1:5" ht="29.25" customHeight="1" x14ac:dyDescent="0.25">
      <c r="A6" s="83"/>
      <c r="B6" s="172"/>
      <c r="C6" s="83"/>
      <c r="D6" s="83"/>
      <c r="E6" s="83"/>
    </row>
    <row r="7" spans="1:5" ht="15" customHeight="1" x14ac:dyDescent="0.25">
      <c r="A7" s="311" t="s">
        <v>119</v>
      </c>
      <c r="B7" s="295" t="s">
        <v>97</v>
      </c>
      <c r="C7" s="295" t="s">
        <v>98</v>
      </c>
      <c r="D7" s="297" t="s">
        <v>99</v>
      </c>
      <c r="E7" s="293" t="s">
        <v>113</v>
      </c>
    </row>
    <row r="8" spans="1:5" x14ac:dyDescent="0.25">
      <c r="A8" s="316"/>
      <c r="B8" s="295"/>
      <c r="C8" s="295"/>
      <c r="D8" s="297"/>
      <c r="E8" s="294"/>
    </row>
    <row r="9" spans="1:5" ht="15.75" x14ac:dyDescent="0.25">
      <c r="A9" s="85"/>
      <c r="B9" s="86"/>
      <c r="C9" s="86"/>
      <c r="D9" s="86">
        <f>C9-B9</f>
        <v>0</v>
      </c>
      <c r="E9" s="86" t="e">
        <f>C9/B9*100</f>
        <v>#DIV/0!</v>
      </c>
    </row>
    <row r="10" spans="1:5" ht="15.75" x14ac:dyDescent="0.25">
      <c r="A10" s="85"/>
      <c r="B10" s="86"/>
      <c r="C10" s="86"/>
      <c r="D10" s="86">
        <f t="shared" ref="D10:D21" si="0">C10-B10</f>
        <v>0</v>
      </c>
      <c r="E10" s="86" t="e">
        <f t="shared" ref="E10:E21" si="1">C10/B10*100</f>
        <v>#DIV/0!</v>
      </c>
    </row>
    <row r="11" spans="1:5" ht="15.75" x14ac:dyDescent="0.25">
      <c r="A11" s="85"/>
      <c r="B11" s="86"/>
      <c r="C11" s="86"/>
      <c r="D11" s="86">
        <f t="shared" si="0"/>
        <v>0</v>
      </c>
      <c r="E11" s="86" t="e">
        <f t="shared" si="1"/>
        <v>#DIV/0!</v>
      </c>
    </row>
    <row r="12" spans="1:5" ht="15.75" x14ac:dyDescent="0.25">
      <c r="A12" s="85"/>
      <c r="B12" s="86"/>
      <c r="C12" s="86"/>
      <c r="D12" s="86">
        <f t="shared" si="0"/>
        <v>0</v>
      </c>
      <c r="E12" s="86" t="e">
        <f t="shared" si="1"/>
        <v>#DIV/0!</v>
      </c>
    </row>
    <row r="13" spans="1:5" ht="15.75" x14ac:dyDescent="0.25">
      <c r="A13" s="85"/>
      <c r="B13" s="86"/>
      <c r="C13" s="86"/>
      <c r="D13" s="86">
        <f t="shared" si="0"/>
        <v>0</v>
      </c>
      <c r="E13" s="86" t="e">
        <f t="shared" si="1"/>
        <v>#DIV/0!</v>
      </c>
    </row>
    <row r="14" spans="1:5" ht="15.75" x14ac:dyDescent="0.25">
      <c r="A14" s="85"/>
      <c r="B14" s="86"/>
      <c r="C14" s="86"/>
      <c r="D14" s="86">
        <f t="shared" si="0"/>
        <v>0</v>
      </c>
      <c r="E14" s="86" t="e">
        <f t="shared" si="1"/>
        <v>#DIV/0!</v>
      </c>
    </row>
    <row r="15" spans="1:5" ht="15.75" x14ac:dyDescent="0.25">
      <c r="A15" s="85"/>
      <c r="B15" s="86"/>
      <c r="C15" s="86"/>
      <c r="D15" s="86">
        <f t="shared" si="0"/>
        <v>0</v>
      </c>
      <c r="E15" s="86" t="e">
        <f t="shared" si="1"/>
        <v>#DIV/0!</v>
      </c>
    </row>
    <row r="16" spans="1:5" ht="15.75" x14ac:dyDescent="0.25">
      <c r="A16" s="85"/>
      <c r="B16" s="86"/>
      <c r="C16" s="86"/>
      <c r="D16" s="86">
        <f t="shared" si="0"/>
        <v>0</v>
      </c>
      <c r="E16" s="86" t="e">
        <f t="shared" si="1"/>
        <v>#DIV/0!</v>
      </c>
    </row>
    <row r="17" spans="1:5" ht="15.75" x14ac:dyDescent="0.25">
      <c r="A17" s="85"/>
      <c r="B17" s="86"/>
      <c r="C17" s="86"/>
      <c r="D17" s="86">
        <f t="shared" si="0"/>
        <v>0</v>
      </c>
      <c r="E17" s="86" t="e">
        <f t="shared" si="1"/>
        <v>#DIV/0!</v>
      </c>
    </row>
    <row r="18" spans="1:5" ht="15.75" x14ac:dyDescent="0.25">
      <c r="A18" s="85"/>
      <c r="B18" s="86"/>
      <c r="C18" s="86"/>
      <c r="D18" s="86">
        <f t="shared" si="0"/>
        <v>0</v>
      </c>
      <c r="E18" s="86" t="e">
        <f t="shared" si="1"/>
        <v>#DIV/0!</v>
      </c>
    </row>
    <row r="19" spans="1:5" ht="15.75" x14ac:dyDescent="0.25">
      <c r="A19" s="85"/>
      <c r="B19" s="86"/>
      <c r="C19" s="86"/>
      <c r="D19" s="86">
        <f t="shared" si="0"/>
        <v>0</v>
      </c>
      <c r="E19" s="86" t="e">
        <f t="shared" si="1"/>
        <v>#DIV/0!</v>
      </c>
    </row>
    <row r="20" spans="1:5" ht="15.75" x14ac:dyDescent="0.25">
      <c r="A20" s="85"/>
      <c r="B20" s="86"/>
      <c r="C20" s="86"/>
      <c r="D20" s="86">
        <f t="shared" si="0"/>
        <v>0</v>
      </c>
      <c r="E20" s="86" t="e">
        <f t="shared" si="1"/>
        <v>#DIV/0!</v>
      </c>
    </row>
    <row r="21" spans="1:5" ht="15.75" x14ac:dyDescent="0.25">
      <c r="A21" s="85" t="s">
        <v>120</v>
      </c>
      <c r="B21" s="86">
        <f>SUM(B9:B20)</f>
        <v>0</v>
      </c>
      <c r="C21" s="86">
        <f>SUM(C9:C20)</f>
        <v>0</v>
      </c>
      <c r="D21" s="86">
        <f t="shared" si="0"/>
        <v>0</v>
      </c>
      <c r="E21" s="86" t="e">
        <f t="shared" si="1"/>
        <v>#DIV/0!</v>
      </c>
    </row>
    <row r="22" spans="1:5" ht="25.5" customHeight="1" x14ac:dyDescent="0.25">
      <c r="A22" s="83"/>
      <c r="B22" s="83"/>
      <c r="C22" s="83"/>
      <c r="D22" s="83"/>
      <c r="E22" s="83"/>
    </row>
    <row r="23" spans="1:5" x14ac:dyDescent="0.25">
      <c r="A23" s="172"/>
      <c r="B23" s="172"/>
      <c r="C23" s="172"/>
      <c r="D23" s="172"/>
      <c r="E23" s="172"/>
    </row>
    <row r="24" spans="1:5" x14ac:dyDescent="0.25">
      <c r="A24" s="166" t="s">
        <v>115</v>
      </c>
      <c r="B24" s="167"/>
      <c r="C24" s="168"/>
      <c r="D24" s="329" t="s">
        <v>246</v>
      </c>
      <c r="E24" s="329"/>
    </row>
    <row r="25" spans="1:5" ht="17.25" x14ac:dyDescent="0.25">
      <c r="A25" s="87"/>
      <c r="B25" s="165" t="s">
        <v>114</v>
      </c>
      <c r="C25" s="300" t="s">
        <v>121</v>
      </c>
      <c r="D25" s="300"/>
      <c r="E25" s="300"/>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6"/>
  <sheetViews>
    <sheetView view="pageBreakPreview" zoomScale="60" zoomScaleNormal="100" workbookViewId="0">
      <selection activeCell="B15" sqref="B15"/>
    </sheetView>
  </sheetViews>
  <sheetFormatPr defaultRowHeight="15" x14ac:dyDescent="0.25"/>
  <cols>
    <col min="1" max="1" width="33.85546875" customWidth="1"/>
    <col min="2" max="2" width="13.85546875" customWidth="1"/>
    <col min="3" max="3" width="12.85546875" customWidth="1"/>
    <col min="4" max="4" width="13.140625" customWidth="1"/>
    <col min="5" max="5" width="14.7109375" customWidth="1"/>
    <col min="10" max="10" width="11.42578125" customWidth="1"/>
    <col min="12" max="12" width="11.7109375" customWidth="1"/>
  </cols>
  <sheetData>
    <row r="1" spans="1:13" ht="24" customHeight="1" x14ac:dyDescent="0.25">
      <c r="E1" s="113" t="s">
        <v>132</v>
      </c>
    </row>
    <row r="2" spans="1:13" ht="25.5" customHeight="1" x14ac:dyDescent="0.25">
      <c r="A2" s="314" t="s">
        <v>296</v>
      </c>
      <c r="B2" s="314"/>
      <c r="C2" s="314"/>
      <c r="D2" s="314"/>
      <c r="E2" s="314"/>
    </row>
    <row r="3" spans="1:13" x14ac:dyDescent="0.25">
      <c r="A3" s="327" t="s">
        <v>43</v>
      </c>
      <c r="B3" s="327"/>
      <c r="C3" s="327"/>
      <c r="D3" s="327"/>
      <c r="E3" s="327"/>
    </row>
    <row r="4" spans="1:13" ht="21.6" customHeight="1" x14ac:dyDescent="0.25">
      <c r="A4" s="309" t="s">
        <v>133</v>
      </c>
      <c r="B4" s="309"/>
      <c r="C4" s="309"/>
      <c r="D4" s="309"/>
      <c r="E4" s="309"/>
    </row>
    <row r="5" spans="1:13" ht="15.75" x14ac:dyDescent="0.25">
      <c r="A5" s="310" t="s">
        <v>155</v>
      </c>
      <c r="B5" s="310"/>
      <c r="C5" s="310"/>
      <c r="D5" s="310"/>
      <c r="E5" s="310"/>
    </row>
    <row r="6" spans="1:13" ht="25.5" customHeight="1" x14ac:dyDescent="0.25">
      <c r="A6" s="83"/>
      <c r="B6" s="172"/>
      <c r="C6" s="83"/>
      <c r="D6" s="83"/>
      <c r="E6" s="83"/>
    </row>
    <row r="7" spans="1:13" ht="15" customHeight="1" x14ac:dyDescent="0.25">
      <c r="A7" s="311" t="s">
        <v>119</v>
      </c>
      <c r="B7" s="295" t="s">
        <v>97</v>
      </c>
      <c r="C7" s="295" t="s">
        <v>98</v>
      </c>
      <c r="D7" s="297" t="s">
        <v>99</v>
      </c>
      <c r="E7" s="293" t="s">
        <v>113</v>
      </c>
    </row>
    <row r="8" spans="1:13" x14ac:dyDescent="0.25">
      <c r="A8" s="316"/>
      <c r="B8" s="295"/>
      <c r="C8" s="295"/>
      <c r="D8" s="297"/>
      <c r="E8" s="294"/>
    </row>
    <row r="9" spans="1:13" ht="31.5" x14ac:dyDescent="0.25">
      <c r="A9" s="23" t="s">
        <v>234</v>
      </c>
      <c r="B9" s="238">
        <v>32.957999999999998</v>
      </c>
      <c r="C9" s="238">
        <v>32.957000000000001</v>
      </c>
      <c r="D9" s="86">
        <f>C9-B9</f>
        <v>-9.9999999999766942E-4</v>
      </c>
      <c r="E9" s="86">
        <f>C9/B9*100</f>
        <v>99.996965835305545</v>
      </c>
    </row>
    <row r="10" spans="1:13" ht="31.5" x14ac:dyDescent="0.25">
      <c r="A10" s="45" t="s">
        <v>264</v>
      </c>
      <c r="B10" s="238">
        <v>337.096</v>
      </c>
      <c r="C10" s="238">
        <v>336.08300000000003</v>
      </c>
      <c r="D10" s="86">
        <f t="shared" ref="D10:D14" si="0">C10-B10</f>
        <v>-1.0129999999999768</v>
      </c>
      <c r="E10" s="86">
        <f t="shared" ref="E10:E14" si="1">C10/B10*100</f>
        <v>99.699492132804906</v>
      </c>
    </row>
    <row r="11" spans="1:13" ht="20.25" customHeight="1" x14ac:dyDescent="0.25">
      <c r="A11" s="187" t="s">
        <v>237</v>
      </c>
      <c r="B11" s="238">
        <v>138.90899999999999</v>
      </c>
      <c r="C11" s="238">
        <v>138.90899999999999</v>
      </c>
      <c r="D11" s="86">
        <f t="shared" si="0"/>
        <v>0</v>
      </c>
      <c r="E11" s="86">
        <f t="shared" si="1"/>
        <v>100</v>
      </c>
    </row>
    <row r="12" spans="1:13" ht="20.25" customHeight="1" x14ac:dyDescent="0.25">
      <c r="A12" s="188" t="s">
        <v>265</v>
      </c>
      <c r="B12" s="238">
        <v>580.25199999999995</v>
      </c>
      <c r="C12" s="238">
        <v>580.25099999999998</v>
      </c>
      <c r="D12" s="86">
        <f t="shared" si="0"/>
        <v>-9.9999999997635314E-4</v>
      </c>
      <c r="E12" s="86">
        <f t="shared" si="1"/>
        <v>99.999827661085178</v>
      </c>
    </row>
    <row r="13" spans="1:13" ht="47.25" x14ac:dyDescent="0.25">
      <c r="A13" s="189" t="s">
        <v>266</v>
      </c>
      <c r="B13" s="238">
        <v>12224.050999999999</v>
      </c>
      <c r="C13" s="238">
        <v>12203.49</v>
      </c>
      <c r="D13" s="86">
        <f t="shared" si="0"/>
        <v>-20.560999999999694</v>
      </c>
      <c r="E13" s="86">
        <f t="shared" si="1"/>
        <v>99.831798803849892</v>
      </c>
    </row>
    <row r="14" spans="1:13" ht="21.75" customHeight="1" x14ac:dyDescent="0.25">
      <c r="A14" s="85" t="s">
        <v>120</v>
      </c>
      <c r="B14" s="238">
        <f>SUM(B9:B13)</f>
        <v>13313.266</v>
      </c>
      <c r="C14" s="238">
        <f>SUM(C9:C13)</f>
        <v>13291.69</v>
      </c>
      <c r="D14" s="86">
        <f t="shared" si="0"/>
        <v>-21.575999999999112</v>
      </c>
      <c r="E14" s="86">
        <f t="shared" si="1"/>
        <v>99.837936085705806</v>
      </c>
    </row>
    <row r="15" spans="1:13" ht="35.25" customHeight="1" x14ac:dyDescent="0.25">
      <c r="A15" s="83"/>
      <c r="B15" s="83"/>
      <c r="C15" s="83"/>
      <c r="D15" s="83"/>
      <c r="E15" s="83"/>
      <c r="I15" s="215"/>
      <c r="J15" s="216"/>
      <c r="K15" s="216"/>
      <c r="L15" s="172"/>
      <c r="M15" s="172"/>
    </row>
    <row r="16" spans="1:13" ht="16.5" customHeight="1" x14ac:dyDescent="0.25">
      <c r="A16" s="83"/>
      <c r="B16" s="83"/>
      <c r="C16" s="83"/>
      <c r="D16" s="83"/>
      <c r="E16" s="83"/>
      <c r="I16" s="172"/>
      <c r="J16" s="216"/>
      <c r="K16" s="216"/>
      <c r="L16" s="216"/>
      <c r="M16" s="172"/>
    </row>
    <row r="17" spans="1:13" ht="16.5" customHeight="1" x14ac:dyDescent="0.25">
      <c r="A17" s="83"/>
      <c r="B17" s="83"/>
      <c r="C17" s="83"/>
      <c r="D17" s="83"/>
      <c r="E17" s="83"/>
      <c r="I17" s="172"/>
      <c r="J17" s="216"/>
      <c r="K17" s="216"/>
      <c r="L17" s="216"/>
      <c r="M17" s="172"/>
    </row>
    <row r="18" spans="1:13" x14ac:dyDescent="0.25">
      <c r="A18" s="172"/>
      <c r="B18" s="172"/>
      <c r="C18" s="172"/>
      <c r="D18" s="172"/>
      <c r="E18" s="172"/>
      <c r="I18" s="172"/>
      <c r="J18" s="172"/>
      <c r="K18" s="172"/>
      <c r="L18" s="172"/>
      <c r="M18" s="172"/>
    </row>
    <row r="19" spans="1:13" ht="15.75" x14ac:dyDescent="0.25">
      <c r="A19" s="169" t="s">
        <v>115</v>
      </c>
      <c r="B19" s="170"/>
      <c r="C19" s="171"/>
      <c r="D19" s="299" t="s">
        <v>246</v>
      </c>
      <c r="E19" s="299"/>
      <c r="I19" s="172"/>
      <c r="J19" s="172"/>
      <c r="K19" s="172"/>
      <c r="L19" s="172"/>
      <c r="M19" s="172"/>
    </row>
    <row r="20" spans="1:13" ht="17.25" x14ac:dyDescent="0.25">
      <c r="A20" s="87"/>
      <c r="B20" s="165" t="s">
        <v>114</v>
      </c>
      <c r="C20" s="300" t="s">
        <v>121</v>
      </c>
      <c r="D20" s="300"/>
      <c r="E20" s="300"/>
      <c r="I20" s="172"/>
      <c r="J20" s="172"/>
      <c r="K20" s="172"/>
      <c r="L20" s="172"/>
      <c r="M20" s="172"/>
    </row>
    <row r="21" spans="1:13" x14ac:dyDescent="0.25">
      <c r="A21" s="172"/>
      <c r="B21" s="172"/>
      <c r="C21" s="172"/>
      <c r="D21" s="172"/>
      <c r="E21" s="172"/>
      <c r="I21" s="172"/>
      <c r="J21" s="172"/>
      <c r="K21" s="172"/>
      <c r="L21" s="172"/>
      <c r="M21" s="172"/>
    </row>
    <row r="22" spans="1:13" x14ac:dyDescent="0.25">
      <c r="A22" s="172"/>
      <c r="B22" s="172"/>
      <c r="C22" s="172"/>
      <c r="D22" s="172"/>
      <c r="E22" s="172"/>
      <c r="I22" s="172"/>
      <c r="J22" s="172"/>
      <c r="K22" s="172"/>
      <c r="L22" s="172"/>
      <c r="M22" s="172"/>
    </row>
    <row r="23" spans="1:13" x14ac:dyDescent="0.25">
      <c r="A23" s="172"/>
      <c r="B23" s="172"/>
      <c r="C23" s="172"/>
      <c r="D23" s="172"/>
      <c r="E23" s="172"/>
    </row>
    <row r="24" spans="1:13" x14ac:dyDescent="0.25">
      <c r="A24" s="172"/>
      <c r="B24" s="172"/>
      <c r="C24" s="172"/>
      <c r="D24" s="172"/>
      <c r="E24" s="172"/>
    </row>
    <row r="25" spans="1:13" x14ac:dyDescent="0.25">
      <c r="A25" s="172"/>
      <c r="B25" s="172"/>
      <c r="C25" s="172"/>
      <c r="D25" s="172"/>
      <c r="E25" s="172"/>
    </row>
    <row r="26" spans="1:13" x14ac:dyDescent="0.25">
      <c r="A26" s="172"/>
      <c r="B26" s="172"/>
      <c r="C26" s="172"/>
      <c r="D26" s="172"/>
      <c r="E26" s="172"/>
    </row>
  </sheetData>
  <mergeCells count="11">
    <mergeCell ref="A2:E2"/>
    <mergeCell ref="D19:E19"/>
    <mergeCell ref="C20:E20"/>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view="pageBreakPreview" zoomScale="60" zoomScaleNormal="89" workbookViewId="0">
      <selection activeCell="J15" sqref="J15"/>
    </sheetView>
  </sheetViews>
  <sheetFormatPr defaultColWidth="9.140625" defaultRowHeight="18" x14ac:dyDescent="0.3"/>
  <cols>
    <col min="1" max="1" width="34.140625" style="105" customWidth="1"/>
    <col min="2" max="2" width="6.7109375" style="106" customWidth="1"/>
    <col min="3" max="3" width="12.42578125" style="106" customWidth="1"/>
    <col min="4" max="4" width="13.7109375" style="106" customWidth="1"/>
    <col min="5" max="5" width="12" style="106" customWidth="1"/>
    <col min="6" max="6" width="11.5703125" style="107" customWidth="1"/>
    <col min="7" max="7" width="12.85546875" style="107" customWidth="1"/>
    <col min="8" max="9" width="11.5703125" style="107" customWidth="1"/>
    <col min="10" max="10" width="12.7109375" style="107" customWidth="1"/>
    <col min="11" max="11" width="11.5703125" style="107" customWidth="1"/>
    <col min="12" max="12" width="12.85546875" style="107" customWidth="1"/>
    <col min="13" max="13" width="11" style="108" customWidth="1"/>
    <col min="14" max="14" width="11.42578125" style="108" customWidth="1"/>
    <col min="15" max="16384" width="9.140625" style="108"/>
  </cols>
  <sheetData>
    <row r="1" spans="1:20" x14ac:dyDescent="0.3">
      <c r="A1" s="111"/>
      <c r="B1" s="112"/>
      <c r="C1" s="112"/>
      <c r="D1" s="112"/>
      <c r="E1" s="112"/>
      <c r="F1" s="191"/>
      <c r="G1" s="191"/>
      <c r="H1" s="191"/>
      <c r="I1" s="191"/>
      <c r="J1" s="191"/>
      <c r="K1" s="330" t="s">
        <v>134</v>
      </c>
      <c r="L1" s="330"/>
    </row>
    <row r="2" spans="1:20" x14ac:dyDescent="0.3">
      <c r="A2" s="111"/>
      <c r="B2" s="334" t="s">
        <v>296</v>
      </c>
      <c r="C2" s="335"/>
      <c r="D2" s="335"/>
      <c r="E2" s="335"/>
      <c r="F2" s="335"/>
      <c r="G2" s="335"/>
      <c r="H2" s="335"/>
      <c r="I2" s="335"/>
      <c r="J2" s="191"/>
      <c r="K2" s="124"/>
      <c r="L2" s="124"/>
    </row>
    <row r="3" spans="1:20" s="107" customFormat="1" x14ac:dyDescent="0.3">
      <c r="A3" s="327" t="s">
        <v>43</v>
      </c>
      <c r="B3" s="327"/>
      <c r="C3" s="327"/>
      <c r="D3" s="327"/>
      <c r="E3" s="327"/>
      <c r="F3" s="327"/>
      <c r="G3" s="327"/>
      <c r="H3" s="327"/>
      <c r="I3" s="327"/>
      <c r="J3" s="327"/>
      <c r="K3" s="327"/>
      <c r="L3" s="327"/>
    </row>
    <row r="4" spans="1:20" s="107" customFormat="1" x14ac:dyDescent="0.3">
      <c r="A4" s="310" t="s">
        <v>135</v>
      </c>
      <c r="B4" s="310"/>
      <c r="C4" s="310"/>
      <c r="D4" s="310"/>
      <c r="E4" s="310"/>
      <c r="F4" s="310"/>
      <c r="G4" s="310"/>
      <c r="H4" s="310"/>
      <c r="I4" s="310"/>
      <c r="J4" s="310"/>
      <c r="K4" s="310"/>
      <c r="L4" s="310"/>
    </row>
    <row r="5" spans="1:20" s="107" customFormat="1" x14ac:dyDescent="0.3">
      <c r="A5" s="310" t="s">
        <v>154</v>
      </c>
      <c r="B5" s="310"/>
      <c r="C5" s="310"/>
      <c r="D5" s="310"/>
      <c r="E5" s="310"/>
      <c r="F5" s="310"/>
      <c r="G5" s="310"/>
      <c r="H5" s="310"/>
      <c r="I5" s="310"/>
      <c r="J5" s="310"/>
      <c r="K5" s="310"/>
      <c r="L5" s="310"/>
    </row>
    <row r="6" spans="1:20" s="107" customFormat="1" x14ac:dyDescent="0.3">
      <c r="A6" s="83"/>
      <c r="B6" s="83"/>
      <c r="C6" s="83"/>
      <c r="D6" s="83"/>
      <c r="E6" s="83"/>
      <c r="F6" s="191"/>
      <c r="G6" s="191"/>
      <c r="H6" s="191"/>
      <c r="I6" s="191"/>
      <c r="J6" s="191"/>
      <c r="K6" s="191"/>
      <c r="L6" s="191"/>
    </row>
    <row r="7" spans="1:20" s="107" customFormat="1" ht="48" customHeight="1" x14ac:dyDescent="0.3">
      <c r="A7" s="332"/>
      <c r="B7" s="332" t="s">
        <v>46</v>
      </c>
      <c r="C7" s="320" t="s">
        <v>126</v>
      </c>
      <c r="D7" s="320"/>
      <c r="E7" s="321" t="s">
        <v>127</v>
      </c>
      <c r="F7" s="321"/>
      <c r="G7" s="321" t="s">
        <v>164</v>
      </c>
      <c r="H7" s="321"/>
      <c r="I7" s="320" t="s">
        <v>165</v>
      </c>
      <c r="J7" s="320"/>
      <c r="K7" s="324" t="s">
        <v>166</v>
      </c>
      <c r="L7" s="325"/>
    </row>
    <row r="8" spans="1:20" s="107" customFormat="1" ht="27.75" customHeight="1" x14ac:dyDescent="0.3">
      <c r="A8" s="333"/>
      <c r="B8" s="333"/>
      <c r="C8" s="229" t="s">
        <v>162</v>
      </c>
      <c r="D8" s="229" t="s">
        <v>163</v>
      </c>
      <c r="E8" s="27" t="s">
        <v>162</v>
      </c>
      <c r="F8" s="27" t="s">
        <v>163</v>
      </c>
      <c r="G8" s="229" t="s">
        <v>162</v>
      </c>
      <c r="H8" s="229" t="s">
        <v>163</v>
      </c>
      <c r="I8" s="229" t="s">
        <v>162</v>
      </c>
      <c r="J8" s="229" t="s">
        <v>163</v>
      </c>
      <c r="K8" s="229" t="s">
        <v>162</v>
      </c>
      <c r="L8" s="229" t="s">
        <v>163</v>
      </c>
    </row>
    <row r="9" spans="1:20" s="107" customFormat="1" x14ac:dyDescent="0.3">
      <c r="A9" s="41" t="s">
        <v>136</v>
      </c>
      <c r="B9" s="42">
        <v>6010</v>
      </c>
      <c r="C9" s="158"/>
      <c r="D9" s="158"/>
      <c r="E9" s="130"/>
      <c r="F9" s="192"/>
      <c r="G9" s="230"/>
      <c r="H9" s="230"/>
      <c r="I9" s="230"/>
      <c r="J9" s="230"/>
      <c r="K9" s="230">
        <f>C9+E9+G9+I9</f>
        <v>0</v>
      </c>
      <c r="L9" s="230">
        <f>D9+F9+H9+J9</f>
        <v>0</v>
      </c>
      <c r="M9" s="231"/>
      <c r="N9" s="231"/>
      <c r="O9" s="231"/>
      <c r="P9" s="231"/>
      <c r="Q9" s="231"/>
      <c r="R9" s="231"/>
      <c r="S9" s="231"/>
      <c r="T9" s="231"/>
    </row>
    <row r="10" spans="1:20" s="107" customFormat="1" ht="31.5" x14ac:dyDescent="0.3">
      <c r="A10" s="38" t="s">
        <v>137</v>
      </c>
      <c r="B10" s="42">
        <v>6020</v>
      </c>
      <c r="C10" s="236">
        <v>418.83699999999999</v>
      </c>
      <c r="D10" s="236">
        <v>418.83699999999999</v>
      </c>
      <c r="E10" s="130">
        <v>0</v>
      </c>
      <c r="F10" s="192">
        <v>0</v>
      </c>
      <c r="G10" s="192">
        <v>6152.5259999999998</v>
      </c>
      <c r="H10" s="192">
        <v>6152.5259999999998</v>
      </c>
      <c r="I10" s="192">
        <v>0</v>
      </c>
      <c r="J10" s="192">
        <v>0</v>
      </c>
      <c r="K10" s="192">
        <f t="shared" ref="K10:K14" si="0">C10+E10+G10+I10</f>
        <v>6571.3629999999994</v>
      </c>
      <c r="L10" s="192">
        <f t="shared" ref="L10:L14" si="1">D10+F10+H10+J10</f>
        <v>6571.3629999999994</v>
      </c>
      <c r="M10" s="231"/>
      <c r="N10" s="231"/>
      <c r="O10" s="231"/>
      <c r="P10" s="231"/>
      <c r="Q10" s="231"/>
      <c r="R10" s="231"/>
      <c r="S10" s="231"/>
      <c r="T10" s="231"/>
    </row>
    <row r="11" spans="1:20" s="107" customFormat="1" ht="47.25" x14ac:dyDescent="0.3">
      <c r="A11" s="38" t="s">
        <v>138</v>
      </c>
      <c r="B11" s="42">
        <v>6030</v>
      </c>
      <c r="C11" s="236">
        <v>72.828000000000003</v>
      </c>
      <c r="D11" s="236">
        <v>72.828000000000003</v>
      </c>
      <c r="E11" s="130">
        <v>0</v>
      </c>
      <c r="F11" s="192">
        <v>0</v>
      </c>
      <c r="G11" s="192">
        <v>145.12100000000001</v>
      </c>
      <c r="H11" s="192">
        <v>145.12</v>
      </c>
      <c r="I11" s="192">
        <v>87.156999999999996</v>
      </c>
      <c r="J11" s="192">
        <v>87.155000000000001</v>
      </c>
      <c r="K11" s="192">
        <f t="shared" si="0"/>
        <v>305.10599999999999</v>
      </c>
      <c r="L11" s="192">
        <f t="shared" si="1"/>
        <v>305.10300000000001</v>
      </c>
      <c r="M11" s="231"/>
      <c r="N11" s="231"/>
      <c r="O11" s="231"/>
      <c r="P11" s="231"/>
      <c r="Q11" s="231"/>
      <c r="R11" s="231"/>
      <c r="S11" s="231"/>
      <c r="T11" s="231"/>
    </row>
    <row r="12" spans="1:20" s="107" customFormat="1" ht="31.5" x14ac:dyDescent="0.3">
      <c r="A12" s="41" t="s">
        <v>139</v>
      </c>
      <c r="B12" s="42">
        <v>6040</v>
      </c>
      <c r="C12" s="236">
        <v>0</v>
      </c>
      <c r="D12" s="236">
        <v>0</v>
      </c>
      <c r="E12" s="130">
        <v>0</v>
      </c>
      <c r="F12" s="192">
        <v>0</v>
      </c>
      <c r="G12" s="192">
        <v>0</v>
      </c>
      <c r="H12" s="192">
        <v>0</v>
      </c>
      <c r="I12" s="192">
        <v>0</v>
      </c>
      <c r="J12" s="192">
        <v>0</v>
      </c>
      <c r="K12" s="192">
        <f t="shared" si="0"/>
        <v>0</v>
      </c>
      <c r="L12" s="192">
        <f t="shared" si="1"/>
        <v>0</v>
      </c>
      <c r="M12" s="231"/>
      <c r="N12" s="231"/>
      <c r="O12" s="231"/>
      <c r="P12" s="231"/>
      <c r="Q12" s="231"/>
      <c r="R12" s="231"/>
      <c r="S12" s="231"/>
      <c r="T12" s="231"/>
    </row>
    <row r="13" spans="1:20" s="107" customFormat="1" ht="47.25" x14ac:dyDescent="0.3">
      <c r="A13" s="38" t="s">
        <v>140</v>
      </c>
      <c r="B13" s="42">
        <v>6050</v>
      </c>
      <c r="C13" s="236">
        <v>0</v>
      </c>
      <c r="D13" s="236">
        <v>0</v>
      </c>
      <c r="E13" s="130">
        <v>0</v>
      </c>
      <c r="F13" s="192">
        <v>0</v>
      </c>
      <c r="G13" s="192">
        <v>0</v>
      </c>
      <c r="H13" s="192">
        <v>0</v>
      </c>
      <c r="I13" s="192">
        <v>0</v>
      </c>
      <c r="J13" s="192">
        <v>0</v>
      </c>
      <c r="K13" s="192">
        <f t="shared" si="0"/>
        <v>0</v>
      </c>
      <c r="L13" s="192">
        <f t="shared" si="1"/>
        <v>0</v>
      </c>
      <c r="M13" s="231"/>
      <c r="N13" s="231"/>
      <c r="O13" s="231"/>
      <c r="P13" s="231"/>
      <c r="Q13" s="231"/>
      <c r="R13" s="231"/>
      <c r="S13" s="231"/>
      <c r="T13" s="231"/>
    </row>
    <row r="14" spans="1:20" s="107" customFormat="1" x14ac:dyDescent="0.3">
      <c r="A14" s="41" t="s">
        <v>141</v>
      </c>
      <c r="B14" s="42">
        <v>6060</v>
      </c>
      <c r="C14" s="236">
        <v>0</v>
      </c>
      <c r="D14" s="236">
        <v>0</v>
      </c>
      <c r="E14" s="130">
        <v>0</v>
      </c>
      <c r="F14" s="192">
        <v>0</v>
      </c>
      <c r="G14" s="192">
        <v>0</v>
      </c>
      <c r="H14" s="192">
        <v>0</v>
      </c>
      <c r="I14" s="192">
        <v>0</v>
      </c>
      <c r="J14" s="192">
        <v>0</v>
      </c>
      <c r="K14" s="192">
        <f t="shared" si="0"/>
        <v>0</v>
      </c>
      <c r="L14" s="192">
        <f t="shared" si="1"/>
        <v>0</v>
      </c>
      <c r="M14" s="231"/>
      <c r="N14" s="231"/>
      <c r="O14" s="231"/>
      <c r="P14" s="231"/>
      <c r="Q14" s="231"/>
      <c r="R14" s="231"/>
      <c r="S14" s="231"/>
      <c r="T14" s="231"/>
    </row>
    <row r="15" spans="1:20" s="107" customFormat="1" ht="30" customHeight="1" x14ac:dyDescent="0.3">
      <c r="A15" s="26" t="s">
        <v>120</v>
      </c>
      <c r="B15" s="57"/>
      <c r="C15" s="236">
        <f>SUM(C9:C14)</f>
        <v>491.66499999999996</v>
      </c>
      <c r="D15" s="236">
        <f t="shared" ref="D15:L15" si="2">SUM(D9:D14)</f>
        <v>491.66499999999996</v>
      </c>
      <c r="E15" s="130">
        <f t="shared" si="2"/>
        <v>0</v>
      </c>
      <c r="F15" s="130">
        <f t="shared" si="2"/>
        <v>0</v>
      </c>
      <c r="G15" s="236">
        <f t="shared" si="2"/>
        <v>6297.6469999999999</v>
      </c>
      <c r="H15" s="236">
        <f t="shared" si="2"/>
        <v>6297.6459999999997</v>
      </c>
      <c r="I15" s="236">
        <f t="shared" si="2"/>
        <v>87.156999999999996</v>
      </c>
      <c r="J15" s="236">
        <f t="shared" si="2"/>
        <v>87.155000000000001</v>
      </c>
      <c r="K15" s="236">
        <f t="shared" si="2"/>
        <v>6876.4689999999991</v>
      </c>
      <c r="L15" s="236">
        <f t="shared" si="2"/>
        <v>6876.4659999999994</v>
      </c>
      <c r="M15" s="237"/>
      <c r="N15" s="237"/>
      <c r="O15" s="231"/>
      <c r="P15" s="231"/>
      <c r="Q15" s="231"/>
      <c r="R15" s="231"/>
      <c r="S15" s="231"/>
      <c r="T15" s="231"/>
    </row>
    <row r="16" spans="1:20" s="107" customFormat="1" ht="48" customHeight="1" x14ac:dyDescent="0.3">
      <c r="A16" s="109"/>
      <c r="B16" s="110"/>
      <c r="C16" s="110"/>
      <c r="D16" s="110"/>
      <c r="E16" s="110"/>
      <c r="F16" s="191"/>
      <c r="G16" s="191"/>
      <c r="H16" s="191"/>
      <c r="I16" s="191"/>
      <c r="J16" s="191"/>
      <c r="K16" s="191"/>
      <c r="L16" s="191"/>
      <c r="M16" s="231"/>
      <c r="N16" s="231"/>
      <c r="O16" s="231"/>
      <c r="P16" s="231"/>
      <c r="Q16" s="231"/>
      <c r="R16" s="231"/>
      <c r="S16" s="231"/>
      <c r="T16" s="231"/>
    </row>
    <row r="17" spans="1:12" s="107" customFormat="1" x14ac:dyDescent="0.3">
      <c r="A17" s="169" t="s">
        <v>115</v>
      </c>
      <c r="B17" s="171"/>
      <c r="C17" s="171"/>
      <c r="D17" s="169"/>
      <c r="E17" s="190"/>
      <c r="F17" s="193"/>
      <c r="G17" s="83"/>
      <c r="H17" s="335" t="s">
        <v>246</v>
      </c>
      <c r="I17" s="336"/>
      <c r="J17" s="191"/>
      <c r="K17" s="191"/>
      <c r="L17" s="191"/>
    </row>
    <row r="18" spans="1:12" s="107" customFormat="1" ht="21" customHeight="1" x14ac:dyDescent="0.3">
      <c r="A18" s="172"/>
      <c r="B18" s="104"/>
      <c r="C18" s="104"/>
      <c r="D18" s="104"/>
      <c r="E18" s="331" t="s">
        <v>114</v>
      </c>
      <c r="F18" s="331"/>
      <c r="G18" s="300" t="s">
        <v>121</v>
      </c>
      <c r="H18" s="300"/>
      <c r="I18" s="300"/>
      <c r="J18" s="191"/>
      <c r="K18" s="191"/>
      <c r="L18" s="191"/>
    </row>
    <row r="19" spans="1:12" s="107" customFormat="1" ht="13.9" customHeight="1" x14ac:dyDescent="0.3">
      <c r="A19" s="172"/>
      <c r="B19" s="172"/>
      <c r="C19" s="172"/>
      <c r="D19" s="172"/>
      <c r="E19" s="172"/>
      <c r="F19" s="172"/>
      <c r="G19" s="172"/>
      <c r="H19" s="172"/>
      <c r="I19" s="191"/>
      <c r="J19" s="191"/>
      <c r="K19" s="191"/>
      <c r="L19" s="191"/>
    </row>
    <row r="20" spans="1:12" s="106" customFormat="1" ht="13.9" customHeight="1" x14ac:dyDescent="0.3">
      <c r="A20" s="111"/>
      <c r="B20" s="112"/>
      <c r="C20" s="112"/>
      <c r="D20" s="112"/>
      <c r="E20" s="112"/>
      <c r="F20" s="191"/>
      <c r="G20" s="191"/>
      <c r="H20" s="191"/>
      <c r="I20" s="191"/>
      <c r="J20" s="191"/>
      <c r="K20" s="191"/>
      <c r="L20" s="191"/>
    </row>
    <row r="21" spans="1:12" s="106" customFormat="1" x14ac:dyDescent="0.3">
      <c r="A21" s="111"/>
      <c r="B21" s="112"/>
      <c r="C21" s="112"/>
      <c r="D21" s="112"/>
      <c r="E21" s="112"/>
      <c r="F21" s="191"/>
      <c r="G21" s="191"/>
      <c r="H21" s="191"/>
      <c r="I21" s="191"/>
      <c r="J21" s="191"/>
      <c r="K21" s="191"/>
      <c r="L21" s="191"/>
    </row>
    <row r="22" spans="1:12" s="106" customFormat="1" x14ac:dyDescent="0.3">
      <c r="A22" s="111"/>
      <c r="B22" s="112"/>
      <c r="C22" s="112"/>
      <c r="D22" s="112"/>
      <c r="E22" s="112"/>
      <c r="F22" s="191"/>
      <c r="G22" s="191"/>
      <c r="H22" s="191"/>
      <c r="I22" s="191"/>
      <c r="J22" s="191"/>
      <c r="K22" s="191"/>
      <c r="L22" s="191"/>
    </row>
    <row r="23" spans="1:12" s="106" customFormat="1" x14ac:dyDescent="0.3">
      <c r="A23" s="111"/>
      <c r="B23" s="112"/>
      <c r="C23" s="112"/>
      <c r="D23" s="112"/>
      <c r="E23" s="112"/>
      <c r="F23" s="107"/>
      <c r="G23" s="107"/>
      <c r="H23" s="107"/>
      <c r="I23" s="107"/>
      <c r="J23" s="107"/>
      <c r="K23" s="107"/>
      <c r="L23" s="107"/>
    </row>
    <row r="24" spans="1:12" s="106" customFormat="1" x14ac:dyDescent="0.3">
      <c r="A24" s="111"/>
      <c r="B24" s="112"/>
      <c r="C24" s="112"/>
      <c r="D24" s="112"/>
      <c r="E24" s="112"/>
      <c r="F24" s="107"/>
      <c r="G24" s="107"/>
      <c r="H24" s="107"/>
      <c r="I24" s="107"/>
      <c r="J24" s="107"/>
      <c r="K24" s="107"/>
      <c r="L24" s="107"/>
    </row>
    <row r="25" spans="1:12" s="106" customFormat="1" x14ac:dyDescent="0.3">
      <c r="A25" s="111"/>
      <c r="B25" s="112"/>
      <c r="C25" s="112"/>
      <c r="D25" s="112"/>
      <c r="E25" s="112"/>
      <c r="F25" s="107"/>
      <c r="G25" s="107"/>
      <c r="H25" s="107"/>
      <c r="I25" s="107"/>
      <c r="J25" s="107"/>
      <c r="K25" s="107"/>
      <c r="L25" s="107"/>
    </row>
    <row r="26" spans="1:12" s="106" customFormat="1" x14ac:dyDescent="0.3">
      <c r="A26" s="111"/>
      <c r="B26" s="112"/>
      <c r="C26" s="112"/>
      <c r="D26" s="112"/>
      <c r="E26" s="112"/>
      <c r="F26" s="107"/>
      <c r="G26" s="107"/>
      <c r="H26" s="107"/>
      <c r="I26" s="107"/>
      <c r="J26" s="107"/>
      <c r="K26" s="107"/>
      <c r="L26" s="107"/>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9"/>
  <sheetViews>
    <sheetView view="pageBreakPreview" zoomScale="60" zoomScaleNormal="100" workbookViewId="0">
      <selection activeCell="C27" sqref="C27"/>
    </sheetView>
  </sheetViews>
  <sheetFormatPr defaultRowHeight="15" x14ac:dyDescent="0.25"/>
  <cols>
    <col min="1" max="1" width="40.28515625" customWidth="1"/>
    <col min="2" max="2" width="11" customWidth="1"/>
    <col min="3" max="3" width="12.85546875" customWidth="1"/>
    <col min="4" max="4" width="11.42578125" customWidth="1"/>
    <col min="5" max="5" width="19" customWidth="1"/>
  </cols>
  <sheetData>
    <row r="1" spans="1:5" ht="24" customHeight="1" x14ac:dyDescent="0.25">
      <c r="A1" s="172"/>
      <c r="B1" s="172"/>
      <c r="C1" s="172"/>
      <c r="D1" s="172"/>
      <c r="E1" s="122" t="s">
        <v>142</v>
      </c>
    </row>
    <row r="2" spans="1:5" x14ac:dyDescent="0.25">
      <c r="A2" s="172"/>
      <c r="B2" s="172"/>
      <c r="C2" s="172"/>
      <c r="D2" s="172"/>
      <c r="E2" s="122"/>
    </row>
    <row r="3" spans="1:5" ht="22.5" customHeight="1" x14ac:dyDescent="0.25">
      <c r="A3" s="314" t="s">
        <v>296</v>
      </c>
      <c r="B3" s="314"/>
      <c r="C3" s="314"/>
      <c r="D3" s="314"/>
      <c r="E3" s="314"/>
    </row>
    <row r="4" spans="1:5" ht="21.6" customHeight="1" x14ac:dyDescent="0.25">
      <c r="A4" s="327" t="s">
        <v>43</v>
      </c>
      <c r="B4" s="327"/>
      <c r="C4" s="327"/>
      <c r="D4" s="327"/>
      <c r="E4" s="327"/>
    </row>
    <row r="5" spans="1:5" ht="15" customHeight="1" x14ac:dyDescent="0.25">
      <c r="A5" s="309" t="s">
        <v>178</v>
      </c>
      <c r="B5" s="309"/>
      <c r="C5" s="309"/>
      <c r="D5" s="309"/>
      <c r="E5" s="309"/>
    </row>
    <row r="6" spans="1:5" ht="15.75" x14ac:dyDescent="0.25">
      <c r="A6" s="310" t="s">
        <v>153</v>
      </c>
      <c r="B6" s="310"/>
      <c r="C6" s="310"/>
      <c r="D6" s="310"/>
      <c r="E6" s="310"/>
    </row>
    <row r="7" spans="1:5" ht="15.75" x14ac:dyDescent="0.25">
      <c r="A7" s="83"/>
      <c r="B7" s="172"/>
      <c r="C7" s="83"/>
      <c r="D7" s="83"/>
      <c r="E7" s="83"/>
    </row>
    <row r="8" spans="1:5" ht="48.75" customHeight="1" x14ac:dyDescent="0.25">
      <c r="A8" s="199" t="s">
        <v>143</v>
      </c>
      <c r="B8" s="200" t="s">
        <v>144</v>
      </c>
      <c r="C8" s="201" t="s">
        <v>145</v>
      </c>
      <c r="D8" s="201" t="s">
        <v>146</v>
      </c>
      <c r="E8" s="201" t="s">
        <v>267</v>
      </c>
    </row>
    <row r="9" spans="1:5" ht="30" x14ac:dyDescent="0.25">
      <c r="A9" s="213" t="s">
        <v>291</v>
      </c>
      <c r="B9" s="202">
        <v>3</v>
      </c>
      <c r="C9" s="203">
        <v>71.138999999999996</v>
      </c>
      <c r="D9" s="233">
        <f t="shared" ref="D9:D24" si="0">B9*C9</f>
        <v>213.41699999999997</v>
      </c>
      <c r="E9" s="205" t="s">
        <v>276</v>
      </c>
    </row>
    <row r="10" spans="1:5" ht="30" x14ac:dyDescent="0.25">
      <c r="A10" s="213" t="s">
        <v>290</v>
      </c>
      <c r="B10" s="202">
        <v>1</v>
      </c>
      <c r="C10" s="203">
        <v>154</v>
      </c>
      <c r="D10" s="233">
        <f t="shared" si="0"/>
        <v>154</v>
      </c>
      <c r="E10" s="205" t="s">
        <v>276</v>
      </c>
    </row>
    <row r="11" spans="1:5" ht="17.25" customHeight="1" x14ac:dyDescent="0.25">
      <c r="A11" s="206" t="s">
        <v>277</v>
      </c>
      <c r="B11" s="207">
        <v>2</v>
      </c>
      <c r="C11" s="204">
        <v>25.71</v>
      </c>
      <c r="D11" s="233">
        <f t="shared" si="0"/>
        <v>51.42</v>
      </c>
      <c r="E11" s="205" t="s">
        <v>276</v>
      </c>
    </row>
    <row r="12" spans="1:5" ht="32.25" customHeight="1" x14ac:dyDescent="0.25">
      <c r="A12" s="206" t="s">
        <v>278</v>
      </c>
      <c r="B12" s="207">
        <v>2</v>
      </c>
      <c r="C12" s="204">
        <v>25</v>
      </c>
      <c r="D12" s="233">
        <f t="shared" si="0"/>
        <v>50</v>
      </c>
      <c r="E12" s="205" t="s">
        <v>279</v>
      </c>
    </row>
    <row r="13" spans="1:5" ht="29.25" customHeight="1" x14ac:dyDescent="0.25">
      <c r="A13" s="206" t="s">
        <v>280</v>
      </c>
      <c r="B13" s="207">
        <v>10</v>
      </c>
      <c r="C13" s="204">
        <v>27</v>
      </c>
      <c r="D13" s="233">
        <f t="shared" si="0"/>
        <v>270</v>
      </c>
      <c r="E13" s="205" t="s">
        <v>279</v>
      </c>
    </row>
    <row r="14" spans="1:5" ht="30" x14ac:dyDescent="0.25">
      <c r="A14" s="206" t="s">
        <v>281</v>
      </c>
      <c r="B14" s="207">
        <v>3</v>
      </c>
      <c r="C14" s="204">
        <v>1330</v>
      </c>
      <c r="D14" s="233">
        <f t="shared" si="0"/>
        <v>3990</v>
      </c>
      <c r="E14" s="205" t="s">
        <v>279</v>
      </c>
    </row>
    <row r="15" spans="1:5" ht="30" x14ac:dyDescent="0.25">
      <c r="A15" s="206" t="s">
        <v>282</v>
      </c>
      <c r="B15" s="207">
        <v>4</v>
      </c>
      <c r="C15" s="204">
        <v>220</v>
      </c>
      <c r="D15" s="233">
        <f t="shared" si="0"/>
        <v>880</v>
      </c>
      <c r="E15" s="205" t="s">
        <v>279</v>
      </c>
    </row>
    <row r="16" spans="1:5" ht="30" x14ac:dyDescent="0.25">
      <c r="A16" s="206" t="s">
        <v>283</v>
      </c>
      <c r="B16" s="207">
        <v>1</v>
      </c>
      <c r="C16" s="204">
        <v>90.415000000000006</v>
      </c>
      <c r="D16" s="233">
        <f t="shared" si="0"/>
        <v>90.415000000000006</v>
      </c>
      <c r="E16" s="205" t="s">
        <v>279</v>
      </c>
    </row>
    <row r="17" spans="1:5" ht="30" x14ac:dyDescent="0.25">
      <c r="A17" s="206" t="s">
        <v>284</v>
      </c>
      <c r="B17" s="207">
        <v>1</v>
      </c>
      <c r="C17" s="204">
        <v>105</v>
      </c>
      <c r="D17" s="233">
        <f t="shared" si="0"/>
        <v>105</v>
      </c>
      <c r="E17" s="205" t="s">
        <v>279</v>
      </c>
    </row>
    <row r="18" spans="1:5" ht="30" x14ac:dyDescent="0.25">
      <c r="A18" s="206" t="s">
        <v>285</v>
      </c>
      <c r="B18" s="207">
        <v>1</v>
      </c>
      <c r="C18" s="204">
        <v>41</v>
      </c>
      <c r="D18" s="233">
        <f t="shared" si="0"/>
        <v>41</v>
      </c>
      <c r="E18" s="205" t="s">
        <v>279</v>
      </c>
    </row>
    <row r="19" spans="1:5" ht="30" x14ac:dyDescent="0.25">
      <c r="A19" s="206" t="s">
        <v>286</v>
      </c>
      <c r="B19" s="207">
        <v>1</v>
      </c>
      <c r="C19" s="204">
        <v>26.684000000000001</v>
      </c>
      <c r="D19" s="233">
        <f t="shared" si="0"/>
        <v>26.684000000000001</v>
      </c>
      <c r="E19" s="205" t="s">
        <v>279</v>
      </c>
    </row>
    <row r="20" spans="1:5" ht="30" x14ac:dyDescent="0.25">
      <c r="A20" s="206" t="s">
        <v>287</v>
      </c>
      <c r="B20" s="207">
        <v>1</v>
      </c>
      <c r="C20" s="204">
        <v>59.9</v>
      </c>
      <c r="D20" s="233">
        <f t="shared" si="0"/>
        <v>59.9</v>
      </c>
      <c r="E20" s="205" t="s">
        <v>279</v>
      </c>
    </row>
    <row r="21" spans="1:5" ht="30" x14ac:dyDescent="0.25">
      <c r="A21" s="206" t="s">
        <v>293</v>
      </c>
      <c r="B21" s="207">
        <v>1</v>
      </c>
      <c r="C21" s="204">
        <v>451.31799999999998</v>
      </c>
      <c r="D21" s="233">
        <f t="shared" si="0"/>
        <v>451.31799999999998</v>
      </c>
      <c r="E21" s="205" t="s">
        <v>279</v>
      </c>
    </row>
    <row r="22" spans="1:5" ht="30" x14ac:dyDescent="0.25">
      <c r="A22" s="206" t="s">
        <v>292</v>
      </c>
      <c r="B22" s="207">
        <v>2</v>
      </c>
      <c r="C22" s="204">
        <v>31.015999999999998</v>
      </c>
      <c r="D22" s="233">
        <f t="shared" si="0"/>
        <v>62.031999999999996</v>
      </c>
      <c r="E22" s="205" t="s">
        <v>279</v>
      </c>
    </row>
    <row r="23" spans="1:5" ht="33" customHeight="1" x14ac:dyDescent="0.25">
      <c r="A23" s="206" t="s">
        <v>288</v>
      </c>
      <c r="B23" s="207">
        <v>1</v>
      </c>
      <c r="C23" s="204">
        <v>24.661000000000001</v>
      </c>
      <c r="D23" s="233">
        <f t="shared" si="0"/>
        <v>24.661000000000001</v>
      </c>
      <c r="E23" s="205" t="s">
        <v>279</v>
      </c>
    </row>
    <row r="24" spans="1:5" ht="33" customHeight="1" x14ac:dyDescent="0.25">
      <c r="A24" s="206" t="s">
        <v>289</v>
      </c>
      <c r="B24" s="207">
        <v>2</v>
      </c>
      <c r="C24" s="204">
        <v>50.758000000000003</v>
      </c>
      <c r="D24" s="233">
        <f t="shared" si="0"/>
        <v>101.51600000000001</v>
      </c>
      <c r="E24" s="205" t="s">
        <v>279</v>
      </c>
    </row>
    <row r="25" spans="1:5" ht="21.75" customHeight="1" x14ac:dyDescent="0.25">
      <c r="A25" s="209" t="s">
        <v>120</v>
      </c>
      <c r="B25" s="208"/>
      <c r="C25" s="208"/>
      <c r="D25" s="233">
        <f>SUM(D9:D24)</f>
        <v>6571.3629999999994</v>
      </c>
      <c r="E25" s="208"/>
    </row>
    <row r="26" spans="1:5" ht="30.75" customHeight="1" x14ac:dyDescent="0.25">
      <c r="A26" s="210"/>
      <c r="B26" s="211"/>
      <c r="C26" s="211"/>
      <c r="D26" s="212"/>
      <c r="E26" s="211"/>
    </row>
    <row r="27" spans="1:5" x14ac:dyDescent="0.25">
      <c r="A27" s="210"/>
      <c r="B27" s="211"/>
      <c r="C27" s="211"/>
      <c r="D27" s="212"/>
      <c r="E27" s="211"/>
    </row>
    <row r="28" spans="1:5" ht="25.5" customHeight="1" x14ac:dyDescent="0.25">
      <c r="A28" s="169" t="s">
        <v>115</v>
      </c>
      <c r="B28" s="170"/>
      <c r="C28" s="171"/>
      <c r="D28" s="299" t="s">
        <v>246</v>
      </c>
      <c r="E28" s="299"/>
    </row>
    <row r="29" spans="1:5" ht="20.25" customHeight="1" x14ac:dyDescent="0.25">
      <c r="A29" s="87"/>
      <c r="B29" s="165" t="s">
        <v>114</v>
      </c>
      <c r="C29" s="300" t="s">
        <v>121</v>
      </c>
      <c r="D29" s="300"/>
      <c r="E29" s="300"/>
    </row>
  </sheetData>
  <mergeCells count="6">
    <mergeCell ref="A3:E3"/>
    <mergeCell ref="C29:E29"/>
    <mergeCell ref="A4:E4"/>
    <mergeCell ref="A5:E5"/>
    <mergeCell ref="A6:E6"/>
    <mergeCell ref="D28:E28"/>
  </mergeCells>
  <pageMargins left="0.70866141732283472" right="0" top="0.55118110236220474" bottom="0.55118110236220474" header="0.31496062992125984" footer="0.31496062992125984"/>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D24"/>
  <sheetViews>
    <sheetView view="pageBreakPreview" zoomScale="60" zoomScaleNormal="100" workbookViewId="0">
      <selection activeCell="G7" sqref="G7"/>
    </sheetView>
  </sheetViews>
  <sheetFormatPr defaultRowHeight="15" x14ac:dyDescent="0.25"/>
  <cols>
    <col min="1" max="1" width="41.7109375" customWidth="1"/>
    <col min="2" max="2" width="15.5703125" customWidth="1"/>
    <col min="3" max="3" width="12.85546875" customWidth="1"/>
    <col min="4" max="4" width="19.28515625" customWidth="1"/>
  </cols>
  <sheetData>
    <row r="1" spans="1:4" ht="24.75" customHeight="1" x14ac:dyDescent="0.25">
      <c r="A1" s="172"/>
      <c r="B1" s="172"/>
      <c r="C1" s="172"/>
      <c r="D1" s="232" t="s">
        <v>147</v>
      </c>
    </row>
    <row r="2" spans="1:4" ht="15.75" customHeight="1" x14ac:dyDescent="0.25">
      <c r="A2" s="335" t="s">
        <v>296</v>
      </c>
      <c r="B2" s="340"/>
      <c r="C2" s="340"/>
      <c r="D2" s="340"/>
    </row>
    <row r="3" spans="1:4" x14ac:dyDescent="0.25">
      <c r="A3" s="313" t="s">
        <v>43</v>
      </c>
      <c r="B3" s="313"/>
      <c r="C3" s="313"/>
      <c r="D3" s="341"/>
    </row>
    <row r="4" spans="1:4" ht="25.5" customHeight="1" x14ac:dyDescent="0.25">
      <c r="A4" s="309" t="s">
        <v>148</v>
      </c>
      <c r="B4" s="309"/>
      <c r="C4" s="309"/>
      <c r="D4" s="309"/>
    </row>
    <row r="5" spans="1:4" ht="15.75" x14ac:dyDescent="0.25">
      <c r="A5" s="310" t="s">
        <v>152</v>
      </c>
      <c r="B5" s="310"/>
      <c r="C5" s="310"/>
      <c r="D5" s="310"/>
    </row>
    <row r="6" spans="1:4" ht="21.75" customHeight="1" x14ac:dyDescent="0.25">
      <c r="A6" s="83"/>
      <c r="B6" s="172"/>
      <c r="C6" s="83"/>
      <c r="D6" s="172"/>
    </row>
    <row r="7" spans="1:4" ht="70.5" customHeight="1" x14ac:dyDescent="0.25">
      <c r="A7" s="120" t="s">
        <v>149</v>
      </c>
      <c r="B7" s="114" t="s">
        <v>146</v>
      </c>
      <c r="C7" s="84" t="s">
        <v>150</v>
      </c>
      <c r="D7" s="115" t="s">
        <v>151</v>
      </c>
    </row>
    <row r="8" spans="1:4" ht="15.75" x14ac:dyDescent="0.25">
      <c r="A8" s="85"/>
      <c r="B8" s="86"/>
      <c r="C8" s="86"/>
      <c r="D8" s="85"/>
    </row>
    <row r="9" spans="1:4" ht="15.75" x14ac:dyDescent="0.25">
      <c r="A9" s="85"/>
      <c r="B9" s="86"/>
      <c r="C9" s="86"/>
      <c r="D9" s="85"/>
    </row>
    <row r="10" spans="1:4" ht="15.75" x14ac:dyDescent="0.25">
      <c r="A10" s="85"/>
      <c r="B10" s="86"/>
      <c r="C10" s="86"/>
      <c r="D10" s="85"/>
    </row>
    <row r="11" spans="1:4" ht="15.75" x14ac:dyDescent="0.25">
      <c r="A11" s="85"/>
      <c r="B11" s="86"/>
      <c r="C11" s="86"/>
      <c r="D11" s="85"/>
    </row>
    <row r="12" spans="1:4" ht="15.75" x14ac:dyDescent="0.25">
      <c r="A12" s="85"/>
      <c r="B12" s="86"/>
      <c r="C12" s="86"/>
      <c r="D12" s="85"/>
    </row>
    <row r="13" spans="1:4" ht="15.75" x14ac:dyDescent="0.25">
      <c r="A13" s="85"/>
      <c r="B13" s="86"/>
      <c r="C13" s="86"/>
      <c r="D13" s="85"/>
    </row>
    <row r="14" spans="1:4" ht="15.75" x14ac:dyDescent="0.25">
      <c r="A14" s="85"/>
      <c r="B14" s="86"/>
      <c r="C14" s="86"/>
      <c r="D14" s="85"/>
    </row>
    <row r="15" spans="1:4" ht="15.75" x14ac:dyDescent="0.25">
      <c r="A15" s="85"/>
      <c r="B15" s="86"/>
      <c r="C15" s="86"/>
      <c r="D15" s="85"/>
    </row>
    <row r="16" spans="1:4" ht="15.75" x14ac:dyDescent="0.25">
      <c r="A16" s="85"/>
      <c r="B16" s="86"/>
      <c r="C16" s="86"/>
      <c r="D16" s="85"/>
    </row>
    <row r="17" spans="1:4" ht="15.75" x14ac:dyDescent="0.25">
      <c r="A17" s="85"/>
      <c r="B17" s="86"/>
      <c r="C17" s="86"/>
      <c r="D17" s="85"/>
    </row>
    <row r="18" spans="1:4" ht="15.75" x14ac:dyDescent="0.25">
      <c r="A18" s="85"/>
      <c r="B18" s="86"/>
      <c r="C18" s="86"/>
      <c r="D18" s="85"/>
    </row>
    <row r="19" spans="1:4" ht="15.75" x14ac:dyDescent="0.25">
      <c r="A19" s="85"/>
      <c r="B19" s="86"/>
      <c r="C19" s="86"/>
      <c r="D19" s="85"/>
    </row>
    <row r="20" spans="1:4" ht="15.75" x14ac:dyDescent="0.25">
      <c r="A20" s="85" t="s">
        <v>120</v>
      </c>
      <c r="B20" s="86">
        <f>SUM(B8:B19)</f>
        <v>0</v>
      </c>
      <c r="C20" s="86"/>
      <c r="D20" s="85"/>
    </row>
    <row r="21" spans="1:4" ht="34.5" customHeight="1" x14ac:dyDescent="0.25">
      <c r="A21" s="83"/>
      <c r="B21" s="83"/>
      <c r="C21" s="83"/>
      <c r="D21" s="172"/>
    </row>
    <row r="22" spans="1:4" x14ac:dyDescent="0.25">
      <c r="A22" s="172"/>
      <c r="B22" s="172"/>
      <c r="C22" s="172"/>
      <c r="D22" s="172"/>
    </row>
    <row r="23" spans="1:4" ht="15.75" x14ac:dyDescent="0.25">
      <c r="A23" s="169" t="s">
        <v>115</v>
      </c>
      <c r="B23" s="170"/>
      <c r="C23" s="337" t="s">
        <v>246</v>
      </c>
      <c r="D23" s="328"/>
    </row>
    <row r="24" spans="1:4" ht="17.25" x14ac:dyDescent="0.25">
      <c r="A24" s="87"/>
      <c r="B24" s="165" t="s">
        <v>114</v>
      </c>
      <c r="C24" s="338" t="s">
        <v>274</v>
      </c>
      <c r="D24" s="339"/>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view="pageBreakPreview" zoomScale="60" zoomScaleNormal="100" workbookViewId="0">
      <selection activeCell="I18" sqref="I18"/>
    </sheetView>
  </sheetViews>
  <sheetFormatPr defaultRowHeight="15" x14ac:dyDescent="0.25"/>
  <cols>
    <col min="1" max="1" width="13.85546875" customWidth="1"/>
    <col min="2" max="2" width="14.42578125" customWidth="1"/>
    <col min="3" max="3" width="15.28515625" customWidth="1"/>
    <col min="4" max="4" width="14.5703125" customWidth="1"/>
    <col min="5" max="5" width="14.140625" customWidth="1"/>
    <col min="6" max="6" width="16" customWidth="1"/>
    <col min="7" max="7" width="14" customWidth="1"/>
    <col min="8" max="8" width="14.28515625" customWidth="1"/>
    <col min="9" max="9" width="15.42578125" customWidth="1"/>
    <col min="10" max="10" width="13" customWidth="1"/>
    <col min="11" max="12" width="13.85546875" customWidth="1"/>
    <col min="13" max="13" width="14" customWidth="1"/>
  </cols>
  <sheetData>
    <row r="1" spans="1:14" ht="33" customHeight="1" x14ac:dyDescent="0.3">
      <c r="A1" s="348" t="s">
        <v>294</v>
      </c>
      <c r="B1" s="348"/>
      <c r="C1" s="348"/>
      <c r="D1" s="348"/>
      <c r="E1" s="348"/>
      <c r="F1" s="348"/>
      <c r="G1" s="348"/>
      <c r="H1" s="348"/>
      <c r="I1" s="348"/>
      <c r="J1" s="348"/>
      <c r="K1" s="348"/>
      <c r="L1" s="349"/>
      <c r="M1" s="349"/>
    </row>
    <row r="2" spans="1:14" ht="27.75" customHeight="1" x14ac:dyDescent="0.25">
      <c r="A2" s="350" t="s">
        <v>295</v>
      </c>
      <c r="B2" s="351"/>
      <c r="C2" s="351"/>
      <c r="D2" s="351"/>
      <c r="E2" s="351"/>
      <c r="F2" s="351"/>
      <c r="G2" s="351"/>
      <c r="H2" s="351"/>
      <c r="I2" s="351"/>
      <c r="J2" s="351"/>
      <c r="K2" s="351"/>
      <c r="L2" s="351"/>
      <c r="M2" s="351"/>
    </row>
    <row r="3" spans="1:14" ht="19.5" customHeight="1" x14ac:dyDescent="0.25">
      <c r="A3" s="354" t="s">
        <v>43</v>
      </c>
      <c r="B3" s="354"/>
      <c r="C3" s="354"/>
      <c r="D3" s="354"/>
      <c r="E3" s="354"/>
      <c r="F3" s="354"/>
      <c r="G3" s="354"/>
      <c r="H3" s="354"/>
      <c r="I3" s="354"/>
      <c r="J3" s="354"/>
      <c r="K3" s="354"/>
      <c r="L3" s="354"/>
      <c r="M3" s="354"/>
    </row>
    <row r="4" spans="1:14" ht="50.25" customHeight="1" x14ac:dyDescent="0.25">
      <c r="A4" s="344" t="s">
        <v>176</v>
      </c>
      <c r="B4" s="324" t="s">
        <v>167</v>
      </c>
      <c r="C4" s="353"/>
      <c r="D4" s="325"/>
      <c r="E4" s="324" t="s">
        <v>168</v>
      </c>
      <c r="F4" s="353"/>
      <c r="G4" s="325"/>
      <c r="H4" s="324" t="s">
        <v>169</v>
      </c>
      <c r="I4" s="353"/>
      <c r="J4" s="325"/>
      <c r="K4" s="324" t="s">
        <v>170</v>
      </c>
      <c r="L4" s="353"/>
      <c r="M4" s="325"/>
      <c r="N4" s="116"/>
    </row>
    <row r="5" spans="1:14" ht="18" customHeight="1" x14ac:dyDescent="0.25">
      <c r="A5" s="352"/>
      <c r="B5" s="344" t="s">
        <v>171</v>
      </c>
      <c r="C5" s="324" t="s">
        <v>172</v>
      </c>
      <c r="D5" s="325"/>
      <c r="E5" s="344" t="s">
        <v>171</v>
      </c>
      <c r="F5" s="324" t="s">
        <v>172</v>
      </c>
      <c r="G5" s="325"/>
      <c r="H5" s="344" t="s">
        <v>173</v>
      </c>
      <c r="I5" s="324" t="s">
        <v>172</v>
      </c>
      <c r="J5" s="325"/>
      <c r="K5" s="344" t="s">
        <v>171</v>
      </c>
      <c r="L5" s="344" t="s">
        <v>174</v>
      </c>
      <c r="M5" s="344" t="s">
        <v>175</v>
      </c>
      <c r="N5" s="116"/>
    </row>
    <row r="6" spans="1:14" ht="93" customHeight="1" x14ac:dyDescent="0.25">
      <c r="A6" s="345"/>
      <c r="B6" s="345"/>
      <c r="C6" s="123" t="s">
        <v>174</v>
      </c>
      <c r="D6" s="121" t="s">
        <v>175</v>
      </c>
      <c r="E6" s="345"/>
      <c r="F6" s="123" t="s">
        <v>174</v>
      </c>
      <c r="G6" s="121" t="s">
        <v>175</v>
      </c>
      <c r="H6" s="345"/>
      <c r="I6" s="123" t="s">
        <v>174</v>
      </c>
      <c r="J6" s="121" t="s">
        <v>175</v>
      </c>
      <c r="K6" s="345"/>
      <c r="L6" s="345"/>
      <c r="M6" s="345"/>
      <c r="N6" s="116"/>
    </row>
    <row r="7" spans="1:14" ht="18.75" x14ac:dyDescent="0.25">
      <c r="A7" s="148" t="s">
        <v>183</v>
      </c>
      <c r="B7" s="234">
        <f>C7+D7</f>
        <v>288.75</v>
      </c>
      <c r="C7" s="234">
        <v>159</v>
      </c>
      <c r="D7" s="234">
        <v>129.75</v>
      </c>
      <c r="E7" s="235">
        <f>F7+G7</f>
        <v>206</v>
      </c>
      <c r="F7" s="235">
        <v>115</v>
      </c>
      <c r="G7" s="235">
        <v>91</v>
      </c>
      <c r="H7" s="234">
        <f>I7+J7</f>
        <v>3992157.9499999997</v>
      </c>
      <c r="I7" s="234">
        <v>1686504.92</v>
      </c>
      <c r="J7" s="234">
        <v>2305653.0299999998</v>
      </c>
      <c r="K7" s="234">
        <f>H7/E7</f>
        <v>19379.407524271843</v>
      </c>
      <c r="L7" s="234">
        <f t="shared" ref="L7:M12" si="0">I7/F7</f>
        <v>14665.260173913042</v>
      </c>
      <c r="M7" s="234">
        <f t="shared" si="0"/>
        <v>25336.846483516481</v>
      </c>
      <c r="N7" s="116"/>
    </row>
    <row r="8" spans="1:14" ht="18.75" x14ac:dyDescent="0.25">
      <c r="A8" s="148" t="s">
        <v>184</v>
      </c>
      <c r="B8" s="234">
        <f t="shared" ref="B8:B12" si="1">C8+D8</f>
        <v>288.75</v>
      </c>
      <c r="C8" s="234">
        <v>159</v>
      </c>
      <c r="D8" s="234">
        <v>129.75</v>
      </c>
      <c r="E8" s="235">
        <f t="shared" ref="E8:E12" si="2">F8+G8</f>
        <v>216</v>
      </c>
      <c r="F8" s="235">
        <v>119</v>
      </c>
      <c r="G8" s="235">
        <v>97</v>
      </c>
      <c r="H8" s="234">
        <f t="shared" ref="H8:H12" si="3">I8+J8</f>
        <v>4548915.5200000005</v>
      </c>
      <c r="I8" s="234">
        <v>1901547.61</v>
      </c>
      <c r="J8" s="234">
        <v>2647367.91</v>
      </c>
      <c r="K8" s="234">
        <f t="shared" ref="K8:K12" si="4">H8/E8</f>
        <v>21059.794074074078</v>
      </c>
      <c r="L8" s="234">
        <f t="shared" si="0"/>
        <v>15979.39168067227</v>
      </c>
      <c r="M8" s="234">
        <f t="shared" si="0"/>
        <v>27292.452680412374</v>
      </c>
      <c r="N8" s="116"/>
    </row>
    <row r="9" spans="1:14" ht="18.75" x14ac:dyDescent="0.25">
      <c r="A9" s="148" t="s">
        <v>185</v>
      </c>
      <c r="B9" s="234">
        <f t="shared" si="1"/>
        <v>283.75</v>
      </c>
      <c r="C9" s="234">
        <v>156.5</v>
      </c>
      <c r="D9" s="234">
        <v>127.25</v>
      </c>
      <c r="E9" s="235">
        <f t="shared" si="2"/>
        <v>206</v>
      </c>
      <c r="F9" s="235">
        <v>114</v>
      </c>
      <c r="G9" s="235">
        <v>92</v>
      </c>
      <c r="H9" s="234">
        <f t="shared" si="3"/>
        <v>4171201.96</v>
      </c>
      <c r="I9" s="234">
        <v>1807685.82</v>
      </c>
      <c r="J9" s="234">
        <v>2363516.14</v>
      </c>
      <c r="K9" s="234">
        <f t="shared" si="4"/>
        <v>20248.553203883494</v>
      </c>
      <c r="L9" s="234">
        <f t="shared" si="0"/>
        <v>15856.893157894738</v>
      </c>
      <c r="M9" s="234">
        <f t="shared" si="0"/>
        <v>25690.392826086958</v>
      </c>
      <c r="N9" s="116"/>
    </row>
    <row r="10" spans="1:14" ht="18.75" x14ac:dyDescent="0.25">
      <c r="A10" s="148" t="s">
        <v>268</v>
      </c>
      <c r="B10" s="234">
        <f t="shared" si="1"/>
        <v>283.75</v>
      </c>
      <c r="C10" s="234">
        <v>156.5</v>
      </c>
      <c r="D10" s="234">
        <v>127.25</v>
      </c>
      <c r="E10" s="235">
        <f t="shared" si="2"/>
        <v>209</v>
      </c>
      <c r="F10" s="235">
        <v>117</v>
      </c>
      <c r="G10" s="235">
        <v>92</v>
      </c>
      <c r="H10" s="234">
        <f t="shared" si="3"/>
        <v>4430497.22</v>
      </c>
      <c r="I10" s="234">
        <v>1912387.94</v>
      </c>
      <c r="J10" s="234">
        <v>2518109.2799999998</v>
      </c>
      <c r="K10" s="234">
        <f t="shared" si="4"/>
        <v>21198.551291866028</v>
      </c>
      <c r="L10" s="234">
        <f t="shared" si="0"/>
        <v>16345.196068376068</v>
      </c>
      <c r="M10" s="234">
        <f t="shared" si="0"/>
        <v>27370.75304347826</v>
      </c>
      <c r="N10" s="116"/>
    </row>
    <row r="11" spans="1:14" ht="18.75" x14ac:dyDescent="0.25">
      <c r="A11" s="148" t="s">
        <v>269</v>
      </c>
      <c r="B11" s="234">
        <f t="shared" si="1"/>
        <v>268.25</v>
      </c>
      <c r="C11" s="234">
        <v>141</v>
      </c>
      <c r="D11" s="234">
        <v>127.25</v>
      </c>
      <c r="E11" s="235">
        <f t="shared" si="2"/>
        <v>207</v>
      </c>
      <c r="F11" s="235">
        <v>117</v>
      </c>
      <c r="G11" s="235">
        <v>90</v>
      </c>
      <c r="H11" s="234">
        <f t="shared" si="3"/>
        <v>4268035.83</v>
      </c>
      <c r="I11" s="234">
        <v>1790328.09</v>
      </c>
      <c r="J11" s="234">
        <v>2477707.7400000002</v>
      </c>
      <c r="K11" s="234">
        <f t="shared" si="4"/>
        <v>20618.530579710146</v>
      </c>
      <c r="L11" s="234">
        <f t="shared" si="0"/>
        <v>15301.949487179489</v>
      </c>
      <c r="M11" s="234">
        <f t="shared" si="0"/>
        <v>27530.086000000003</v>
      </c>
      <c r="N11" s="116"/>
    </row>
    <row r="12" spans="1:14" ht="18.75" x14ac:dyDescent="0.25">
      <c r="A12" s="148" t="s">
        <v>275</v>
      </c>
      <c r="B12" s="234">
        <f t="shared" si="1"/>
        <v>268.25</v>
      </c>
      <c r="C12" s="234">
        <v>141</v>
      </c>
      <c r="D12" s="234">
        <v>127.25</v>
      </c>
      <c r="E12" s="235">
        <f t="shared" si="2"/>
        <v>202</v>
      </c>
      <c r="F12" s="235">
        <v>113</v>
      </c>
      <c r="G12" s="235">
        <v>89</v>
      </c>
      <c r="H12" s="234">
        <f t="shared" si="3"/>
        <v>4593775.5600000005</v>
      </c>
      <c r="I12" s="234">
        <v>2070599.17</v>
      </c>
      <c r="J12" s="234">
        <v>2523176.39</v>
      </c>
      <c r="K12" s="234">
        <f t="shared" si="4"/>
        <v>22741.463168316834</v>
      </c>
      <c r="L12" s="234">
        <f t="shared" si="0"/>
        <v>18323.886460176989</v>
      </c>
      <c r="M12" s="234">
        <f t="shared" si="0"/>
        <v>28350.296516853934</v>
      </c>
      <c r="N12" s="116"/>
    </row>
    <row r="13" spans="1:14" ht="18.75" x14ac:dyDescent="0.25">
      <c r="A13" s="148" t="s">
        <v>270</v>
      </c>
      <c r="B13" s="235">
        <f t="shared" ref="B13:B15" si="5">C13+D13</f>
        <v>268.25</v>
      </c>
      <c r="C13" s="234">
        <v>141</v>
      </c>
      <c r="D13" s="234">
        <v>127.25</v>
      </c>
      <c r="E13" s="235">
        <f t="shared" ref="E13:E15" si="6">F13+G13</f>
        <v>210</v>
      </c>
      <c r="F13" s="235">
        <v>117</v>
      </c>
      <c r="G13" s="235">
        <v>93</v>
      </c>
      <c r="H13" s="234">
        <f t="shared" ref="H13:H15" si="7">I13+J13</f>
        <v>4729698.6099999994</v>
      </c>
      <c r="I13" s="234">
        <v>1925449.38</v>
      </c>
      <c r="J13" s="234">
        <v>2804249.23</v>
      </c>
      <c r="K13" s="234">
        <f t="shared" ref="K13:K15" si="8">H13/E13</f>
        <v>22522.37433333333</v>
      </c>
      <c r="L13" s="234">
        <f t="shared" ref="L13:L15" si="9">I13/F13</f>
        <v>16456.832307692308</v>
      </c>
      <c r="M13" s="234">
        <f t="shared" ref="M13:M15" si="10">J13/G13</f>
        <v>30153.217526881719</v>
      </c>
      <c r="N13" s="116"/>
    </row>
    <row r="14" spans="1:14" ht="18.75" x14ac:dyDescent="0.25">
      <c r="A14" s="148" t="s">
        <v>271</v>
      </c>
      <c r="B14" s="235">
        <f t="shared" si="5"/>
        <v>268.25</v>
      </c>
      <c r="C14" s="234">
        <v>141</v>
      </c>
      <c r="D14" s="234">
        <v>127.25</v>
      </c>
      <c r="E14" s="235">
        <f t="shared" si="6"/>
        <v>210</v>
      </c>
      <c r="F14" s="235">
        <v>111</v>
      </c>
      <c r="G14" s="235">
        <v>99</v>
      </c>
      <c r="H14" s="234">
        <f t="shared" si="7"/>
        <v>4129800.6999999997</v>
      </c>
      <c r="I14" s="234">
        <v>1637550.13</v>
      </c>
      <c r="J14" s="234">
        <v>2492250.5699999998</v>
      </c>
      <c r="K14" s="234">
        <f t="shared" si="8"/>
        <v>19665.717619047617</v>
      </c>
      <c r="L14" s="234">
        <f t="shared" si="9"/>
        <v>14752.703873873872</v>
      </c>
      <c r="M14" s="234">
        <f t="shared" si="10"/>
        <v>25174.24818181818</v>
      </c>
      <c r="N14" s="116"/>
    </row>
    <row r="15" spans="1:14" ht="18.75" x14ac:dyDescent="0.25">
      <c r="A15" s="148" t="s">
        <v>272</v>
      </c>
      <c r="B15" s="235">
        <f t="shared" si="5"/>
        <v>268.25</v>
      </c>
      <c r="C15" s="234">
        <v>141</v>
      </c>
      <c r="D15" s="234">
        <v>127.25</v>
      </c>
      <c r="E15" s="235">
        <f t="shared" si="6"/>
        <v>205</v>
      </c>
      <c r="F15" s="235">
        <v>110</v>
      </c>
      <c r="G15" s="235">
        <v>95</v>
      </c>
      <c r="H15" s="234">
        <f t="shared" si="7"/>
        <v>4624691.3100000005</v>
      </c>
      <c r="I15" s="234">
        <v>1904227.21</v>
      </c>
      <c r="J15" s="234">
        <v>2720464.1</v>
      </c>
      <c r="K15" s="234">
        <f t="shared" si="8"/>
        <v>22559.469804878052</v>
      </c>
      <c r="L15" s="234">
        <f t="shared" si="9"/>
        <v>17311.156454545453</v>
      </c>
      <c r="M15" s="234">
        <f t="shared" si="10"/>
        <v>28636.464210526316</v>
      </c>
      <c r="N15" s="116"/>
    </row>
    <row r="16" spans="1:14" ht="18.75" x14ac:dyDescent="0.25">
      <c r="A16" s="194"/>
      <c r="B16" s="194"/>
      <c r="C16" s="194"/>
      <c r="D16" s="194"/>
      <c r="E16" s="194"/>
      <c r="F16" s="222"/>
      <c r="G16" s="194"/>
      <c r="H16" s="223"/>
      <c r="I16" s="223"/>
      <c r="J16" s="223"/>
      <c r="K16" s="224"/>
      <c r="L16" s="224"/>
      <c r="M16" s="224"/>
      <c r="N16" s="116"/>
    </row>
    <row r="17" spans="1:14" ht="30" customHeight="1" x14ac:dyDescent="0.25">
      <c r="A17" s="116"/>
      <c r="B17" s="116"/>
      <c r="C17" s="116"/>
      <c r="D17" s="116"/>
      <c r="E17" s="116"/>
      <c r="F17" s="116"/>
      <c r="G17" s="116"/>
      <c r="H17" s="116"/>
      <c r="I17" s="116"/>
      <c r="J17" s="116"/>
      <c r="K17" s="116"/>
      <c r="L17" s="116"/>
      <c r="M17" s="116"/>
      <c r="N17" s="116"/>
    </row>
    <row r="18" spans="1:14" ht="18.75" customHeight="1" x14ac:dyDescent="0.25">
      <c r="A18" s="173" t="s">
        <v>299</v>
      </c>
      <c r="B18" s="5"/>
      <c r="C18" s="175"/>
      <c r="D18" s="5"/>
      <c r="E18" s="282" t="s">
        <v>300</v>
      </c>
      <c r="F18" s="282"/>
      <c r="G18" s="197"/>
      <c r="H18" s="197"/>
      <c r="I18" s="194"/>
      <c r="J18" s="194"/>
      <c r="K18" s="194"/>
      <c r="L18" s="194"/>
      <c r="M18" s="116"/>
      <c r="N18" s="116"/>
    </row>
    <row r="19" spans="1:14" ht="26.25" customHeight="1" x14ac:dyDescent="0.25">
      <c r="A19" s="194"/>
      <c r="B19" s="194"/>
      <c r="C19" s="198" t="s">
        <v>114</v>
      </c>
      <c r="D19" s="196"/>
      <c r="E19" s="346" t="s">
        <v>274</v>
      </c>
      <c r="F19" s="347"/>
      <c r="G19" s="194"/>
      <c r="H19" s="194"/>
      <c r="I19" s="194"/>
      <c r="J19" s="194"/>
      <c r="K19" s="194"/>
      <c r="L19" s="194"/>
      <c r="M19" s="116"/>
      <c r="N19" s="116"/>
    </row>
    <row r="20" spans="1:14" ht="18.75" x14ac:dyDescent="0.25">
      <c r="A20" s="342" t="s">
        <v>115</v>
      </c>
      <c r="B20" s="342"/>
      <c r="C20" s="195"/>
      <c r="D20" s="196"/>
      <c r="E20" s="343" t="s">
        <v>273</v>
      </c>
      <c r="F20" s="343"/>
      <c r="G20" s="194"/>
      <c r="H20" s="194"/>
      <c r="I20" s="194"/>
      <c r="J20" s="194"/>
      <c r="K20" s="194"/>
      <c r="L20" s="194"/>
      <c r="M20" s="116"/>
      <c r="N20" s="116"/>
    </row>
    <row r="21" spans="1:14" ht="18.75" x14ac:dyDescent="0.25">
      <c r="A21" s="116"/>
      <c r="B21" s="116"/>
      <c r="C21" s="198" t="s">
        <v>114</v>
      </c>
      <c r="D21" s="116"/>
      <c r="E21" s="346" t="s">
        <v>274</v>
      </c>
      <c r="F21" s="347"/>
      <c r="G21" s="116"/>
      <c r="H21" s="116"/>
      <c r="I21" s="116"/>
      <c r="J21" s="116"/>
      <c r="K21" s="116"/>
      <c r="L21" s="116"/>
      <c r="M21" s="116"/>
      <c r="N21" s="116"/>
    </row>
    <row r="22" spans="1:14" ht="18.75" x14ac:dyDescent="0.25">
      <c r="A22" s="116"/>
      <c r="B22" s="116"/>
      <c r="C22" s="116"/>
      <c r="D22" s="116"/>
      <c r="E22" s="116"/>
      <c r="F22" s="116"/>
      <c r="G22" s="116"/>
      <c r="H22" s="116"/>
      <c r="I22" s="116"/>
      <c r="J22" s="116"/>
      <c r="K22" s="116"/>
      <c r="L22" s="116"/>
      <c r="M22" s="116"/>
      <c r="N22" s="116"/>
    </row>
    <row r="23" spans="1:14" ht="18.75" x14ac:dyDescent="0.25">
      <c r="A23" s="116"/>
      <c r="B23" s="116"/>
      <c r="C23" s="116"/>
      <c r="D23" s="116"/>
      <c r="E23" s="116"/>
      <c r="F23" s="116"/>
      <c r="G23" s="116"/>
      <c r="H23" s="116"/>
      <c r="I23" s="116"/>
      <c r="J23" s="116"/>
      <c r="K23" s="116"/>
      <c r="L23" s="116"/>
      <c r="M23" s="116"/>
      <c r="N23" s="116"/>
    </row>
    <row r="24" spans="1:14" ht="18.75" x14ac:dyDescent="0.25">
      <c r="A24" s="116"/>
      <c r="B24" s="116"/>
      <c r="C24" s="116"/>
      <c r="D24" s="116"/>
      <c r="E24" s="116"/>
      <c r="F24" s="116"/>
      <c r="G24" s="116"/>
      <c r="H24" s="116"/>
      <c r="I24" s="116"/>
      <c r="J24" s="116"/>
      <c r="K24" s="116"/>
      <c r="L24" s="116"/>
      <c r="M24" s="116"/>
      <c r="N24" s="116"/>
    </row>
    <row r="25" spans="1:14" ht="18.75" x14ac:dyDescent="0.25">
      <c r="A25" s="116"/>
      <c r="B25" s="116"/>
      <c r="C25" s="116"/>
      <c r="D25" s="116"/>
      <c r="E25" s="116"/>
      <c r="F25" s="116"/>
      <c r="G25" s="116"/>
      <c r="H25" s="116"/>
      <c r="I25" s="116"/>
      <c r="J25" s="116"/>
      <c r="K25" s="116"/>
      <c r="L25" s="116"/>
      <c r="M25" s="116"/>
      <c r="N25" s="116"/>
    </row>
    <row r="26" spans="1:14" ht="18.75" x14ac:dyDescent="0.25">
      <c r="A26" s="116"/>
      <c r="B26" s="116"/>
      <c r="C26" s="116"/>
      <c r="D26" s="116"/>
      <c r="E26" s="116"/>
      <c r="F26" s="116"/>
      <c r="G26" s="116"/>
      <c r="H26" s="116"/>
      <c r="I26" s="116"/>
      <c r="J26" s="116"/>
      <c r="K26" s="116"/>
      <c r="L26" s="116"/>
      <c r="M26" s="116"/>
      <c r="N26" s="116"/>
    </row>
    <row r="27" spans="1:14" ht="18.75" x14ac:dyDescent="0.25">
      <c r="A27" s="116"/>
      <c r="B27" s="116"/>
      <c r="C27" s="116"/>
      <c r="D27" s="116"/>
      <c r="E27" s="116"/>
      <c r="F27" s="116"/>
      <c r="G27" s="116"/>
      <c r="H27" s="116"/>
      <c r="I27" s="116"/>
      <c r="J27" s="116"/>
      <c r="K27" s="116"/>
      <c r="L27" s="116"/>
      <c r="M27" s="116"/>
      <c r="N27" s="116"/>
    </row>
    <row r="28" spans="1:14" ht="18.75" x14ac:dyDescent="0.25">
      <c r="A28" s="116"/>
      <c r="B28" s="116"/>
      <c r="C28" s="116"/>
      <c r="D28" s="116"/>
      <c r="E28" s="116"/>
      <c r="F28" s="116"/>
      <c r="G28" s="116"/>
      <c r="H28" s="116"/>
      <c r="I28" s="116"/>
      <c r="J28" s="116"/>
      <c r="K28" s="116"/>
      <c r="L28" s="116"/>
      <c r="M28" s="116"/>
      <c r="N28" s="116"/>
    </row>
    <row r="29" spans="1:14" ht="18.75" x14ac:dyDescent="0.25">
      <c r="A29" s="116"/>
      <c r="B29" s="116"/>
      <c r="C29" s="116"/>
      <c r="D29" s="116"/>
      <c r="E29" s="116"/>
      <c r="F29" s="116"/>
      <c r="G29" s="116"/>
      <c r="H29" s="116"/>
      <c r="I29" s="116"/>
      <c r="J29" s="116"/>
      <c r="K29" s="116"/>
      <c r="L29" s="116"/>
      <c r="M29" s="116"/>
      <c r="N29" s="116"/>
    </row>
    <row r="30" spans="1:14" ht="18.75" x14ac:dyDescent="0.25">
      <c r="A30" s="116"/>
      <c r="B30" s="116"/>
      <c r="C30" s="116"/>
      <c r="D30" s="116"/>
      <c r="E30" s="116"/>
      <c r="F30" s="116"/>
      <c r="G30" s="116"/>
      <c r="H30" s="116"/>
      <c r="I30" s="116"/>
      <c r="J30" s="116"/>
      <c r="K30" s="116"/>
      <c r="L30" s="116"/>
      <c r="M30" s="116"/>
      <c r="N30" s="116"/>
    </row>
  </sheetData>
  <mergeCells count="22">
    <mergeCell ref="E21:F21"/>
    <mergeCell ref="E19:F19"/>
    <mergeCell ref="A1:M1"/>
    <mergeCell ref="A2:M2"/>
    <mergeCell ref="L5:L6"/>
    <mergeCell ref="M5:M6"/>
    <mergeCell ref="A4:A6"/>
    <mergeCell ref="B4:D4"/>
    <mergeCell ref="E4:G4"/>
    <mergeCell ref="H4:J4"/>
    <mergeCell ref="K4:M4"/>
    <mergeCell ref="B5:B6"/>
    <mergeCell ref="C5:D5"/>
    <mergeCell ref="E5:E6"/>
    <mergeCell ref="A3:M3"/>
    <mergeCell ref="K5:K6"/>
    <mergeCell ref="A20:B20"/>
    <mergeCell ref="E20:F20"/>
    <mergeCell ref="E18:F18"/>
    <mergeCell ref="I5:J5"/>
    <mergeCell ref="F5:G5"/>
    <mergeCell ref="H5:H6"/>
  </mergeCells>
  <pageMargins left="0.31496062992125984" right="0.31496062992125984" top="0.55118110236220474" bottom="0.35433070866141736" header="0" footer="0"/>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5</vt:i4>
      </vt:variant>
    </vt:vector>
  </HeadingPairs>
  <TitlesOfParts>
    <vt:vector size="18"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'Додаток 2 Фін.звіт'!Область_печати</vt:lpstr>
      <vt:lpstr>'Таблиця 1 рядок 1121  МБ+БОА'!Область_печати</vt:lpstr>
      <vt:lpstr>'Таблиця 4 рядок 1210 Опер вит'!Область_печати</vt:lpstr>
      <vt:lpstr>'Таблиця 5 рядок 1215  І оп ви'!Область_печати</vt:lpstr>
      <vt:lpstr>'Таблиця 8 рядок 6000  Капи'!Область_печати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2024-10-28T12:52:44Z</cp:lastPrinted>
  <dcterms:created xsi:type="dcterms:W3CDTF">2020-10-01T06:06:44Z</dcterms:created>
  <dcterms:modified xsi:type="dcterms:W3CDTF">2024-10-28T12:52:48Z</dcterms:modified>
</cp:coreProperties>
</file>