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tabRatio="601" firstSheet="4" activeTab="8"/>
  </bookViews>
  <sheets>
    <sheet name="перевірка" sheetId="13" r:id="rId1"/>
    <sheet name="Додаток 2 Фін.звіт" sheetId="1" r:id="rId2"/>
    <sheet name="Таблиця 1 рядок 1121  МБ+БОА" sheetId="2" r:id="rId3"/>
    <sheet name="Таблиця 2 рядок 1123 % б+грант" sheetId="3" r:id="rId4"/>
    <sheet name="Таблиця 3 рядок 1133 вибуття " sheetId="4" r:id="rId5"/>
    <sheet name="Таблиця 4 рядок 1210 Опер вит" sheetId="5" r:id="rId6"/>
    <sheet name="Таблиця 5 рядок 1215  І оп ви" sheetId="6" r:id="rId7"/>
    <sheet name="Таблиця 6 рядок 3060" sheetId="7" r:id="rId8"/>
    <sheet name="Таблиця 7 рядок 5013  МБ" sheetId="8" r:id="rId9"/>
    <sheet name="Таблиця 8 рядок 6000  Капи" sheetId="9" r:id="rId10"/>
    <sheet name="Таблиця 9 рядок 6020  Осн зас" sheetId="10" r:id="rId11"/>
    <sheet name="Таблиця 10 рядки 6050,6060" sheetId="11" r:id="rId12"/>
    <sheet name="Довідка про зп мед персоналу" sheetId="12" r:id="rId13"/>
  </sheets>
  <definedNames>
    <definedName name="_xlnm.Print_Area" localSheetId="12">'Довідка про зп мед персоналу'!$A$1:$M$15</definedName>
    <definedName name="_xlnm.Print_Area" localSheetId="1">'Додаток 2 Фін.звіт'!$A$1:$F$117</definedName>
    <definedName name="_xlnm.Print_Area" localSheetId="2">'Таблиця 1 рядок 1121  МБ+БОА'!$A$1:$E$38</definedName>
    <definedName name="_xlnm.Print_Area" localSheetId="11">'Таблиця 10 рядки 6050,6060'!$A$1:$D$24</definedName>
    <definedName name="_xlnm.Print_Area" localSheetId="3">'Таблиця 2 рядок 1123 % б+грант'!$A$1:$E$20</definedName>
    <definedName name="_xlnm.Print_Area" localSheetId="4">'Таблиця 3 рядок 1133 вибуття '!$A$1:$E$26</definedName>
    <definedName name="_xlnm.Print_Area" localSheetId="5">'Таблиця 4 рядок 1210 Опер вит'!$A$1:$L$29</definedName>
    <definedName name="_xlnm.Print_Area" localSheetId="6">'Таблиця 5 рядок 1215  І оп ви'!$A$1:$E$25</definedName>
    <definedName name="_xlnm.Print_Area" localSheetId="8">'Таблиця 7 рядок 5013  МБ'!$A$1:$E$23</definedName>
    <definedName name="_xlnm.Print_Area" localSheetId="9">'Таблиця 8 рядок 6000  Капи'!$A$1:$L$18</definedName>
    <definedName name="_xlnm.Print_Area" localSheetId="10">'Таблиця 9 рядок 6020  Осн зас'!$A$1:$E$29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5" l="1"/>
  <c r="D112" i="1" l="1"/>
  <c r="D110" i="1"/>
  <c r="D109" i="1"/>
  <c r="D108" i="1"/>
  <c r="D107" i="1"/>
  <c r="D106" i="1"/>
  <c r="C105" i="1"/>
  <c r="C112" i="1"/>
  <c r="C110" i="1"/>
  <c r="C109" i="1"/>
  <c r="C108" i="1"/>
  <c r="C107" i="1"/>
  <c r="C106" i="1"/>
  <c r="C64" i="1"/>
  <c r="C58" i="1"/>
  <c r="C57" i="1"/>
  <c r="C55" i="1"/>
  <c r="C23" i="1"/>
  <c r="C15" i="1"/>
  <c r="L11" i="5"/>
  <c r="C13" i="5" l="1"/>
  <c r="D12" i="10" l="1"/>
  <c r="D13" i="10"/>
  <c r="D14" i="10"/>
  <c r="D15" i="10"/>
  <c r="D16" i="10"/>
  <c r="D17" i="10"/>
  <c r="D18" i="10"/>
  <c r="D19" i="10"/>
  <c r="D14" i="8" l="1"/>
  <c r="E14" i="8"/>
  <c r="K17" i="5" l="1"/>
  <c r="C31" i="2" l="1"/>
  <c r="K10" i="9" l="1"/>
  <c r="K11" i="9"/>
  <c r="D21" i="10" l="1"/>
  <c r="D20" i="10"/>
  <c r="D11" i="10"/>
  <c r="C17" i="8" l="1"/>
  <c r="E11" i="2"/>
  <c r="D11" i="2"/>
  <c r="E10" i="2"/>
  <c r="D10" i="2"/>
  <c r="D10" i="8" l="1"/>
  <c r="D9" i="8"/>
  <c r="B17" i="8"/>
  <c r="E10" i="8"/>
  <c r="E9" i="8"/>
  <c r="C21" i="2"/>
  <c r="B21" i="2"/>
  <c r="C15" i="3" l="1"/>
  <c r="D20" i="1" s="1"/>
  <c r="D68" i="1" l="1"/>
  <c r="C68" i="1"/>
  <c r="B31" i="2"/>
  <c r="C12" i="4" l="1"/>
  <c r="B12" i="4"/>
  <c r="D13" i="3" l="1"/>
  <c r="E13" i="3"/>
  <c r="E30" i="2" l="1"/>
  <c r="D22" i="10" l="1"/>
  <c r="E29" i="13" l="1"/>
  <c r="M9" i="12"/>
  <c r="L9" i="12"/>
  <c r="H9" i="12"/>
  <c r="E9" i="12"/>
  <c r="B9" i="12"/>
  <c r="M8" i="12"/>
  <c r="L8" i="12"/>
  <c r="H8" i="12"/>
  <c r="E8" i="12"/>
  <c r="B8" i="12"/>
  <c r="M7" i="12"/>
  <c r="L7" i="12"/>
  <c r="H7" i="12"/>
  <c r="E7" i="12"/>
  <c r="B7" i="12"/>
  <c r="K8" i="12" l="1"/>
  <c r="K7" i="12"/>
  <c r="K9" i="12"/>
  <c r="E27" i="2"/>
  <c r="E28" i="2"/>
  <c r="E29" i="2"/>
  <c r="D27" i="2"/>
  <c r="D28" i="2"/>
  <c r="D29" i="2"/>
  <c r="D30" i="2"/>
  <c r="C31" i="13" l="1"/>
  <c r="D7" i="13"/>
  <c r="E12" i="2"/>
  <c r="E13" i="2"/>
  <c r="E14" i="2"/>
  <c r="E15" i="2"/>
  <c r="E16" i="2"/>
  <c r="E17" i="2"/>
  <c r="E18" i="2"/>
  <c r="E19" i="2"/>
  <c r="E20" i="2"/>
  <c r="E23" i="2"/>
  <c r="D12" i="2"/>
  <c r="D13" i="2"/>
  <c r="D14" i="2"/>
  <c r="D15" i="2"/>
  <c r="D16" i="2"/>
  <c r="D17" i="2"/>
  <c r="D18" i="2"/>
  <c r="D19" i="2"/>
  <c r="D20" i="2"/>
  <c r="D23" i="2"/>
  <c r="B20" i="11" l="1"/>
  <c r="E31" i="13" s="1"/>
  <c r="G31" i="13" s="1"/>
  <c r="L10" i="9"/>
  <c r="L11" i="9"/>
  <c r="D79" i="1" s="1"/>
  <c r="L12" i="9"/>
  <c r="L13" i="9"/>
  <c r="L14" i="9"/>
  <c r="L9" i="9"/>
  <c r="C78" i="1"/>
  <c r="C79" i="1"/>
  <c r="K12" i="9"/>
  <c r="K13" i="9"/>
  <c r="K14" i="9"/>
  <c r="K9" i="9"/>
  <c r="D15" i="9"/>
  <c r="E15" i="9"/>
  <c r="F15" i="9"/>
  <c r="G15" i="9"/>
  <c r="H15" i="9"/>
  <c r="I15" i="9"/>
  <c r="J15" i="9"/>
  <c r="C15" i="9"/>
  <c r="C21" i="7"/>
  <c r="D59" i="1" s="1"/>
  <c r="C23" i="13" s="1"/>
  <c r="B21" i="7"/>
  <c r="C59" i="1" s="1"/>
  <c r="E20" i="7"/>
  <c r="D20" i="7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10" i="7"/>
  <c r="D10" i="7"/>
  <c r="E9" i="7"/>
  <c r="D9" i="7"/>
  <c r="E16" i="8"/>
  <c r="D16" i="8"/>
  <c r="E15" i="8"/>
  <c r="D15" i="8"/>
  <c r="E13" i="8"/>
  <c r="D13" i="8"/>
  <c r="E12" i="8"/>
  <c r="D12" i="8"/>
  <c r="E11" i="8"/>
  <c r="D11" i="8"/>
  <c r="C21" i="6"/>
  <c r="B21" i="6"/>
  <c r="E20" i="6"/>
  <c r="D20" i="6"/>
  <c r="E19" i="6"/>
  <c r="D19" i="6"/>
  <c r="E18" i="6"/>
  <c r="D18" i="6"/>
  <c r="E17" i="6"/>
  <c r="D17" i="6"/>
  <c r="E16" i="6"/>
  <c r="D16" i="6"/>
  <c r="E15" i="6"/>
  <c r="D15" i="6"/>
  <c r="E14" i="6"/>
  <c r="D14" i="6"/>
  <c r="E13" i="6"/>
  <c r="D13" i="6"/>
  <c r="E12" i="6"/>
  <c r="D12" i="6"/>
  <c r="E11" i="6"/>
  <c r="D11" i="6"/>
  <c r="E10" i="6"/>
  <c r="D10" i="6"/>
  <c r="E9" i="6"/>
  <c r="D9" i="6"/>
  <c r="D13" i="5"/>
  <c r="D9" i="5" s="1"/>
  <c r="E13" i="5"/>
  <c r="E9" i="5" s="1"/>
  <c r="F13" i="5"/>
  <c r="G13" i="5"/>
  <c r="G9" i="5" s="1"/>
  <c r="H13" i="5"/>
  <c r="H9" i="5" s="1"/>
  <c r="I13" i="5"/>
  <c r="I9" i="5" s="1"/>
  <c r="J13" i="5"/>
  <c r="J9" i="5" s="1"/>
  <c r="C9" i="5"/>
  <c r="K10" i="5"/>
  <c r="C27" i="1" s="1"/>
  <c r="L10" i="5"/>
  <c r="K11" i="5"/>
  <c r="C28" i="1" s="1"/>
  <c r="K12" i="5"/>
  <c r="C29" i="1" s="1"/>
  <c r="L12" i="5"/>
  <c r="K14" i="5"/>
  <c r="C31" i="1" s="1"/>
  <c r="L14" i="5"/>
  <c r="K15" i="5"/>
  <c r="C32" i="1" s="1"/>
  <c r="L15" i="5"/>
  <c r="K16" i="5"/>
  <c r="C33" i="1" s="1"/>
  <c r="L16" i="5"/>
  <c r="C34" i="1"/>
  <c r="L17" i="5"/>
  <c r="K18" i="5"/>
  <c r="C35" i="1" s="1"/>
  <c r="L18" i="5"/>
  <c r="K19" i="5"/>
  <c r="C36" i="1" s="1"/>
  <c r="L19" i="5"/>
  <c r="K20" i="5"/>
  <c r="C37" i="1" s="1"/>
  <c r="L20" i="5"/>
  <c r="K21" i="5"/>
  <c r="C38" i="1" s="1"/>
  <c r="L21" i="5"/>
  <c r="K22" i="5"/>
  <c r="C39" i="1" s="1"/>
  <c r="L22" i="5"/>
  <c r="K23" i="5"/>
  <c r="C40" i="1" s="1"/>
  <c r="L23" i="5"/>
  <c r="K24" i="5"/>
  <c r="C41" i="1" s="1"/>
  <c r="L24" i="5"/>
  <c r="K25" i="5"/>
  <c r="L25" i="5"/>
  <c r="D9" i="4"/>
  <c r="D24" i="1"/>
  <c r="C11" i="13" s="1"/>
  <c r="C24" i="1"/>
  <c r="E11" i="4"/>
  <c r="D11" i="4"/>
  <c r="E10" i="4"/>
  <c r="D10" i="4"/>
  <c r="E9" i="4"/>
  <c r="B15" i="3"/>
  <c r="C20" i="1" s="1"/>
  <c r="E14" i="3"/>
  <c r="D14" i="3"/>
  <c r="E12" i="3"/>
  <c r="D12" i="3"/>
  <c r="E11" i="3"/>
  <c r="D11" i="3"/>
  <c r="E10" i="3"/>
  <c r="D10" i="3"/>
  <c r="E9" i="3"/>
  <c r="D9" i="3"/>
  <c r="E24" i="2"/>
  <c r="E25" i="2"/>
  <c r="E26" i="2"/>
  <c r="E31" i="2"/>
  <c r="D24" i="2"/>
  <c r="D25" i="2"/>
  <c r="D26" i="2"/>
  <c r="D31" i="2"/>
  <c r="D38" i="1" l="1"/>
  <c r="F38" i="1" s="1"/>
  <c r="D41" i="1"/>
  <c r="E41" i="1" s="1"/>
  <c r="D29" i="1"/>
  <c r="F29" i="1" s="1"/>
  <c r="D37" i="1"/>
  <c r="F37" i="1" s="1"/>
  <c r="D27" i="1"/>
  <c r="D19" i="13" s="1"/>
  <c r="D28" i="1"/>
  <c r="F28" i="1" s="1"/>
  <c r="D40" i="1"/>
  <c r="F40" i="1" s="1"/>
  <c r="D33" i="1"/>
  <c r="E33" i="1" s="1"/>
  <c r="D31" i="1"/>
  <c r="F31" i="1" s="1"/>
  <c r="D32" i="1"/>
  <c r="F32" i="1" s="1"/>
  <c r="D21" i="13"/>
  <c r="E6" i="5"/>
  <c r="D36" i="1"/>
  <c r="E36" i="1" s="1"/>
  <c r="D34" i="1"/>
  <c r="E34" i="1" s="1"/>
  <c r="D35" i="1"/>
  <c r="E35" i="1" s="1"/>
  <c r="D39" i="1"/>
  <c r="E39" i="1" s="1"/>
  <c r="C42" i="1"/>
  <c r="E21" i="7"/>
  <c r="D23" i="13"/>
  <c r="F23" i="13" s="1"/>
  <c r="E21" i="13"/>
  <c r="D31" i="13"/>
  <c r="F31" i="13" s="1"/>
  <c r="D29" i="13"/>
  <c r="D78" i="1"/>
  <c r="C29" i="13" s="1"/>
  <c r="G29" i="13" s="1"/>
  <c r="G6" i="5"/>
  <c r="D42" i="1"/>
  <c r="C21" i="13" s="1"/>
  <c r="L15" i="9"/>
  <c r="E21" i="6"/>
  <c r="C69" i="1"/>
  <c r="C66" i="1" s="1"/>
  <c r="K15" i="9"/>
  <c r="F9" i="5"/>
  <c r="E17" i="8"/>
  <c r="D25" i="13"/>
  <c r="D69" i="1"/>
  <c r="E12" i="4"/>
  <c r="D11" i="13"/>
  <c r="F11" i="13" s="1"/>
  <c r="E15" i="3"/>
  <c r="D9" i="13"/>
  <c r="C9" i="13"/>
  <c r="D21" i="7"/>
  <c r="D17" i="8"/>
  <c r="D21" i="6"/>
  <c r="K13" i="5"/>
  <c r="K9" i="5"/>
  <c r="D12" i="4"/>
  <c r="D15" i="3"/>
  <c r="F106" i="1"/>
  <c r="F107" i="1"/>
  <c r="E108" i="1"/>
  <c r="E109" i="1"/>
  <c r="F110" i="1"/>
  <c r="F111" i="1"/>
  <c r="E112" i="1"/>
  <c r="D97" i="1"/>
  <c r="C97" i="1"/>
  <c r="D89" i="1"/>
  <c r="C89" i="1"/>
  <c r="C76" i="1"/>
  <c r="C86" i="1" s="1"/>
  <c r="D70" i="1"/>
  <c r="C70" i="1"/>
  <c r="D64" i="1"/>
  <c r="C30" i="1"/>
  <c r="D21" i="1"/>
  <c r="C21" i="1"/>
  <c r="D14" i="1"/>
  <c r="C14" i="1"/>
  <c r="F15" i="1"/>
  <c r="F16" i="1"/>
  <c r="F19" i="1"/>
  <c r="F22" i="1"/>
  <c r="F23" i="1"/>
  <c r="F24" i="1"/>
  <c r="F43" i="1"/>
  <c r="F44" i="1"/>
  <c r="F47" i="1"/>
  <c r="F48" i="1"/>
  <c r="F49" i="1"/>
  <c r="F50" i="1"/>
  <c r="F54" i="1"/>
  <c r="F56" i="1"/>
  <c r="F57" i="1"/>
  <c r="F59" i="1"/>
  <c r="F61" i="1"/>
  <c r="F62" i="1"/>
  <c r="F63" i="1"/>
  <c r="F67" i="1"/>
  <c r="F68" i="1"/>
  <c r="F71" i="1"/>
  <c r="F72" i="1"/>
  <c r="F73" i="1"/>
  <c r="F77" i="1"/>
  <c r="F79" i="1"/>
  <c r="F80" i="1"/>
  <c r="F81" i="1"/>
  <c r="F82" i="1"/>
  <c r="F83" i="1"/>
  <c r="F87" i="1"/>
  <c r="F90" i="1"/>
  <c r="F91" i="1"/>
  <c r="F92" i="1"/>
  <c r="F93" i="1"/>
  <c r="F94" i="1"/>
  <c r="F95" i="1"/>
  <c r="F96" i="1"/>
  <c r="F98" i="1"/>
  <c r="F99" i="1"/>
  <c r="F100" i="1"/>
  <c r="F101" i="1"/>
  <c r="F102" i="1"/>
  <c r="F103" i="1"/>
  <c r="F104" i="1"/>
  <c r="F108" i="1"/>
  <c r="F109" i="1"/>
  <c r="F112" i="1"/>
  <c r="E15" i="1"/>
  <c r="E16" i="1"/>
  <c r="E19" i="1"/>
  <c r="E22" i="1"/>
  <c r="E23" i="1"/>
  <c r="E24" i="1"/>
  <c r="E43" i="1"/>
  <c r="E44" i="1"/>
  <c r="E47" i="1"/>
  <c r="E48" i="1"/>
  <c r="E49" i="1"/>
  <c r="E50" i="1"/>
  <c r="E54" i="1"/>
  <c r="E56" i="1"/>
  <c r="E57" i="1"/>
  <c r="E59" i="1"/>
  <c r="E61" i="1"/>
  <c r="E62" i="1"/>
  <c r="E63" i="1"/>
  <c r="E67" i="1"/>
  <c r="E68" i="1"/>
  <c r="E71" i="1"/>
  <c r="E72" i="1"/>
  <c r="E73" i="1"/>
  <c r="E77" i="1"/>
  <c r="E79" i="1"/>
  <c r="E80" i="1"/>
  <c r="E81" i="1"/>
  <c r="E82" i="1"/>
  <c r="E83" i="1"/>
  <c r="E87" i="1"/>
  <c r="E90" i="1"/>
  <c r="E91" i="1"/>
  <c r="E92" i="1"/>
  <c r="E93" i="1"/>
  <c r="E94" i="1"/>
  <c r="E95" i="1"/>
  <c r="E96" i="1"/>
  <c r="E98" i="1"/>
  <c r="E99" i="1"/>
  <c r="E100" i="1"/>
  <c r="E101" i="1"/>
  <c r="E102" i="1"/>
  <c r="E103" i="1"/>
  <c r="E104" i="1"/>
  <c r="E106" i="1"/>
  <c r="E107" i="1"/>
  <c r="E110" i="1"/>
  <c r="E111" i="1"/>
  <c r="D105" i="1" l="1"/>
  <c r="E40" i="1"/>
  <c r="E37" i="1"/>
  <c r="E29" i="1"/>
  <c r="E38" i="1"/>
  <c r="F41" i="1"/>
  <c r="F34" i="1"/>
  <c r="C15" i="13"/>
  <c r="E19" i="13" s="1"/>
  <c r="G19" i="13" s="1"/>
  <c r="D58" i="1"/>
  <c r="D17" i="13" s="1"/>
  <c r="C17" i="13"/>
  <c r="E28" i="1"/>
  <c r="F27" i="1"/>
  <c r="E27" i="1"/>
  <c r="F33" i="1"/>
  <c r="E55" i="1"/>
  <c r="E31" i="1"/>
  <c r="E32" i="1"/>
  <c r="F35" i="1"/>
  <c r="F36" i="1"/>
  <c r="F39" i="1"/>
  <c r="D30" i="1"/>
  <c r="D26" i="1" s="1"/>
  <c r="C13" i="13" s="1"/>
  <c r="E78" i="1"/>
  <c r="C26" i="1"/>
  <c r="F78" i="1"/>
  <c r="D27" i="13"/>
  <c r="C25" i="13"/>
  <c r="F25" i="13" s="1"/>
  <c r="G21" i="13"/>
  <c r="F89" i="1"/>
  <c r="E70" i="1"/>
  <c r="F70" i="1"/>
  <c r="C74" i="1"/>
  <c r="E64" i="1"/>
  <c r="C53" i="1"/>
  <c r="F55" i="1"/>
  <c r="D76" i="1"/>
  <c r="C27" i="13" s="1"/>
  <c r="F29" i="13"/>
  <c r="E42" i="1"/>
  <c r="F42" i="1"/>
  <c r="F21" i="13"/>
  <c r="E7" i="13"/>
  <c r="G7" i="13" s="1"/>
  <c r="E5" i="13"/>
  <c r="L9" i="5"/>
  <c r="E89" i="1"/>
  <c r="D15" i="13"/>
  <c r="F15" i="13" s="1"/>
  <c r="F69" i="1"/>
  <c r="E69" i="1"/>
  <c r="F97" i="1"/>
  <c r="E97" i="1"/>
  <c r="F64" i="1"/>
  <c r="E21" i="1"/>
  <c r="F9" i="13"/>
  <c r="D66" i="1"/>
  <c r="F20" i="1"/>
  <c r="E20" i="1"/>
  <c r="E14" i="1"/>
  <c r="F14" i="1"/>
  <c r="F21" i="1"/>
  <c r="E17" i="13" l="1"/>
  <c r="G17" i="13" s="1"/>
  <c r="F17" i="13"/>
  <c r="D53" i="1"/>
  <c r="F53" i="1" s="1"/>
  <c r="E58" i="1"/>
  <c r="F58" i="1"/>
  <c r="C25" i="1"/>
  <c r="D13" i="13"/>
  <c r="F13" i="13" s="1"/>
  <c r="F30" i="1"/>
  <c r="E30" i="1"/>
  <c r="F27" i="13"/>
  <c r="E105" i="1"/>
  <c r="D74" i="1"/>
  <c r="E74" i="1" s="1"/>
  <c r="E76" i="1"/>
  <c r="F76" i="1"/>
  <c r="D86" i="1"/>
  <c r="F86" i="1" s="1"/>
  <c r="D25" i="1"/>
  <c r="F26" i="1"/>
  <c r="E26" i="1"/>
  <c r="F105" i="1"/>
  <c r="E66" i="1"/>
  <c r="F66" i="1"/>
  <c r="E25" i="1" l="1"/>
  <c r="E53" i="1"/>
  <c r="F74" i="1"/>
  <c r="E86" i="1"/>
  <c r="F25" i="1"/>
  <c r="C32" i="2"/>
  <c r="D18" i="1" l="1"/>
  <c r="D5" i="13"/>
  <c r="D17" i="1" l="1"/>
  <c r="C5" i="13"/>
  <c r="F5" i="13" l="1"/>
  <c r="G5" i="13"/>
  <c r="D13" i="1"/>
  <c r="D45" i="1" l="1"/>
  <c r="D85" i="1" l="1"/>
  <c r="D51" i="1"/>
  <c r="E21" i="2"/>
  <c r="D21" i="2"/>
  <c r="B32" i="2"/>
  <c r="E32" i="2" l="1"/>
  <c r="D32" i="2"/>
  <c r="C18" i="1"/>
  <c r="F18" i="1" l="1"/>
  <c r="E18" i="1"/>
  <c r="C17" i="1"/>
  <c r="F17" i="1" l="1"/>
  <c r="C13" i="1"/>
  <c r="E17" i="1"/>
  <c r="E13" i="1" l="1"/>
  <c r="F13" i="1"/>
  <c r="C45" i="1"/>
  <c r="C51" i="1" s="1"/>
  <c r="E45" i="1" l="1"/>
  <c r="C85" i="1"/>
  <c r="F45" i="1"/>
  <c r="F85" i="1" l="1"/>
  <c r="E85" i="1"/>
  <c r="F51" i="1"/>
  <c r="E51" i="1"/>
</calcChain>
</file>

<file path=xl/sharedStrings.xml><?xml version="1.0" encoding="utf-8"?>
<sst xmlns="http://schemas.openxmlformats.org/spreadsheetml/2006/main" count="507" uniqueCount="290">
  <si>
    <t xml:space="preserve">   Інший персонал</t>
  </si>
  <si>
    <t xml:space="preserve">   Молодший медичний персонал</t>
  </si>
  <si>
    <t xml:space="preserve">   Лікарі</t>
  </si>
  <si>
    <t>Середньомісячні витрати на оплату праці одного працівника, у т.ч.:</t>
  </si>
  <si>
    <t>Фонд оплати праці, у т.ч.: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</si>
  <si>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</si>
  <si>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 xml:space="preserve">   Коефіцієнт зносу основних засобів</t>
  </si>
  <si>
    <t xml:space="preserve">   Коефіцієнт відношення капітальних інвестицій до амортизації</t>
  </si>
  <si>
    <t xml:space="preserve">   придбання (створення) нематеріальних активів</t>
  </si>
  <si>
    <t xml:space="preserve">   придбання (виготовлення) інших необоротних матеріальних активів</t>
  </si>
  <si>
    <t xml:space="preserve">   капітальне будівництво</t>
  </si>
  <si>
    <t xml:space="preserve">   Залишок коштів на кінець періоду</t>
  </si>
  <si>
    <t xml:space="preserve">   Залишок коштів на початок періоду</t>
  </si>
  <si>
    <t>ІV. РУХ ГРОШОВИХ КОШТІВ</t>
  </si>
  <si>
    <t xml:space="preserve">   єдиний внесок на загальнообов'язкове державне соціальне страхування               </t>
  </si>
  <si>
    <t xml:space="preserve">   податок на дохід фізичних осіб</t>
  </si>
  <si>
    <t xml:space="preserve">   плата за землю</t>
  </si>
  <si>
    <t xml:space="preserve">   військовий збір</t>
  </si>
  <si>
    <t xml:space="preserve">   податок на додану вартість</t>
  </si>
  <si>
    <t>Податки, збори та платежі до бюджету всього, у тому числі:</t>
  </si>
  <si>
    <t>ІІІ. РОЗРАХУНКИ З БЮДЖЕТОМ</t>
  </si>
  <si>
    <t xml:space="preserve"> Залишок нерозподіленого прибутку (непокритого збитку) на кінець звітного періоду</t>
  </si>
  <si>
    <t xml:space="preserve">   Резервний фонд</t>
  </si>
  <si>
    <t xml:space="preserve">   Розвиток виробництва</t>
  </si>
  <si>
    <t xml:space="preserve">  Залишок нерозподіленого прибутку (непокритого збитку) на початок звітного періоду</t>
  </si>
  <si>
    <t>ІІ. РОЗПОДІЛ  ПРИБУТКУ</t>
  </si>
  <si>
    <t>ФІНАНСОВИЙ РЕЗУЛЬТАТ</t>
  </si>
  <si>
    <t>Амортизація</t>
  </si>
  <si>
    <t xml:space="preserve">  Нарахування на оплату праці</t>
  </si>
  <si>
    <t xml:space="preserve">  Оплата праці</t>
  </si>
  <si>
    <t>1122</t>
  </si>
  <si>
    <t>1121</t>
  </si>
  <si>
    <t>1120</t>
  </si>
  <si>
    <t>1112</t>
  </si>
  <si>
    <t>1111</t>
  </si>
  <si>
    <t xml:space="preserve">   Доходи надавача послуг за програмою медичних гарантій від НСЗУ</t>
  </si>
  <si>
    <t>1110</t>
  </si>
  <si>
    <t>Дохід (виручка) від реалізації продукції (товарів, робіт, послуг)</t>
  </si>
  <si>
    <t>ДОХІД, всього</t>
  </si>
  <si>
    <t>I. ФОРМУВАННЯ ФІНАНСОВИХ РЕЗУЛЬТАТІВ</t>
  </si>
  <si>
    <t>2 </t>
  </si>
  <si>
    <t>1 </t>
  </si>
  <si>
    <t>тис.грн.</t>
  </si>
  <si>
    <t>(назва підприємства)</t>
  </si>
  <si>
    <t>ЗВІТ ПРО ВИКОНАННЯ ФІНАНСОВОГО ПЛАНУ</t>
  </si>
  <si>
    <t>Додаток 2</t>
  </si>
  <si>
    <t>Код рядка</t>
  </si>
  <si>
    <t>Залишкова вартість основних засобів (на кінець періоду)</t>
  </si>
  <si>
    <t>Показники </t>
  </si>
  <si>
    <t xml:space="preserve">   Дохід від надання медичних та немедичних послуг за кошти фізичних і юридичних осіб та страхових виплат</t>
  </si>
  <si>
    <t xml:space="preserve">Інший операційний дохід </t>
  </si>
  <si>
    <t xml:space="preserve">   Дохід від оренди, від компенсаціій за комунальні платежі від орендаря</t>
  </si>
  <si>
    <t>Неопераційний дохід</t>
  </si>
  <si>
    <t xml:space="preserve">   Неопераційний дохід, від амортизації по НА та ОЗ, що отримані як цільове фінансування</t>
  </si>
  <si>
    <t xml:space="preserve">   Неопераційний дохід від амортизації  по НА та ОЗ, що отримані безоплатно </t>
  </si>
  <si>
    <t xml:space="preserve">ВИТРАТИ, всього, у тому числі:      </t>
  </si>
  <si>
    <t xml:space="preserve">  Соціальне забезпечення (у тому числі пільгові пенсії)</t>
  </si>
  <si>
    <t xml:space="preserve">  Матеріальні витрати</t>
  </si>
  <si>
    <t xml:space="preserve">     Медикаменти та перев'язувальні матеріали</t>
  </si>
  <si>
    <t>1214.1</t>
  </si>
  <si>
    <t xml:space="preserve">     Засоби індивідуального захисту</t>
  </si>
  <si>
    <t>1214.2</t>
  </si>
  <si>
    <t xml:space="preserve">     Продукти харчування</t>
  </si>
  <si>
    <t>1214.3</t>
  </si>
  <si>
    <t xml:space="preserve">     Предмети, матеріали та інвентар</t>
  </si>
  <si>
    <t>1214.4</t>
  </si>
  <si>
    <t xml:space="preserve">     Будівельні матеріали</t>
  </si>
  <si>
    <t>1214.5</t>
  </si>
  <si>
    <t xml:space="preserve">     Паливно-мастильні матеріали</t>
  </si>
  <si>
    <t>1214.6</t>
  </si>
  <si>
    <t xml:space="preserve">     Оплата комунальних послуг та інших  енергоносіїв </t>
  </si>
  <si>
    <t>1214.7</t>
  </si>
  <si>
    <t xml:space="preserve">     М’який інвентар</t>
  </si>
  <si>
    <t>1214.8</t>
  </si>
  <si>
    <t xml:space="preserve">     Господарські матеріали</t>
  </si>
  <si>
    <t>1214.9</t>
  </si>
  <si>
    <t xml:space="preserve">     Ремонти (приміщень, обладнання)</t>
  </si>
  <si>
    <t>1214.10</t>
  </si>
  <si>
    <t xml:space="preserve">     Інші матеріальні витрати</t>
  </si>
  <si>
    <t>1214.11</t>
  </si>
  <si>
    <t>Неопераційні витрати</t>
  </si>
  <si>
    <t xml:space="preserve">   Коригування прибутку по дооцінці</t>
  </si>
  <si>
    <t xml:space="preserve">   Надходження грошових коштів</t>
  </si>
  <si>
    <t xml:space="preserve">   Використання грошових коштів</t>
  </si>
  <si>
    <t xml:space="preserve">   Поточні видатки всього, у тому числі:</t>
  </si>
  <si>
    <t xml:space="preserve">   оплата комунальних послуг та енергоносіїв</t>
  </si>
  <si>
    <t xml:space="preserve">   Капітальні видатки всього, в тому числі:</t>
  </si>
  <si>
    <t xml:space="preserve">   капітальний ремонт</t>
  </si>
  <si>
    <t xml:space="preserve">   реконструкція</t>
  </si>
  <si>
    <t xml:space="preserve">   придбання обладнання</t>
  </si>
  <si>
    <t xml:space="preserve">   Разом</t>
  </si>
  <si>
    <t>VІI. КОЕФІЦІЄНТНИЙ АНАЛІЗ</t>
  </si>
  <si>
    <t xml:space="preserve">  Рентабельність діяльності (фінансовий результат /дохід від реалізації продукції (товарів, робіт, послуг) х 100, %</t>
  </si>
  <si>
    <t>VІІІ. ДАНІ ПРО ПЕРСОНАЛ ТА ОПЛАТУ ПРАЦІ</t>
  </si>
  <si>
    <t xml:space="preserve">   Керівники</t>
  </si>
  <si>
    <t xml:space="preserve">   Керівники структурних підрозділів</t>
  </si>
  <si>
    <t xml:space="preserve">   Середній медичний персонал</t>
  </si>
  <si>
    <t>План</t>
  </si>
  <si>
    <t>Факт</t>
  </si>
  <si>
    <t>Відхилення</t>
  </si>
  <si>
    <t xml:space="preserve">   Цільовий інший операційний дохід (Таблиця 1)</t>
  </si>
  <si>
    <t xml:space="preserve">   Інше (Таблиця 2)</t>
  </si>
  <si>
    <t xml:space="preserve">   Інший неопераційний дохід  (Таблиця 3)</t>
  </si>
  <si>
    <r>
      <t xml:space="preserve">Операційні витрати без амортизації всього, в тому числі: </t>
    </r>
    <r>
      <rPr>
        <sz val="12"/>
        <rFont val="Times New Roman"/>
        <family val="1"/>
        <charset val="204"/>
      </rPr>
      <t>(Таблиця 4)</t>
    </r>
  </si>
  <si>
    <t xml:space="preserve">  Інші операційні витрати (Таблиця 5)</t>
  </si>
  <si>
    <t xml:space="preserve">   інші (Таблиця 6)</t>
  </si>
  <si>
    <t>V. ЦІЛЬОВЕ ФІНАНСУВАННЯ ЗА ПРОГРАМОЮ "ОХОРОНА ЗДОРОВ'Я МІСТА ЗАПОРІЖЖЯ " на відповідний рік</t>
  </si>
  <si>
    <t xml:space="preserve">   підтримка на виплату заробітної плати з нарахуваннями</t>
  </si>
  <si>
    <t xml:space="preserve">   інші (Таблиця 7)</t>
  </si>
  <si>
    <t xml:space="preserve">VI. Капітальні інвестиції </t>
  </si>
  <si>
    <t>Капітальні інвестиції всього, в т.ч.: (Таблиця 8)</t>
  </si>
  <si>
    <t xml:space="preserve">   Спеціалісти (немедики)</t>
  </si>
  <si>
    <t>(період)</t>
  </si>
  <si>
    <t>% виконання плану</t>
  </si>
  <si>
    <t>(підпис)</t>
  </si>
  <si>
    <t>Головний бухгалтер</t>
  </si>
  <si>
    <t>до Порядку складання, затвердження фінансового плану комунальними некомерційними підприємствами галузі охорони здоров'я міста Запоріжжя та контролю за його виконанням</t>
  </si>
  <si>
    <t>Таблиця 1</t>
  </si>
  <si>
    <t>Інший операційний дохід</t>
  </si>
  <si>
    <t xml:space="preserve">Найменування </t>
  </si>
  <si>
    <t>Всього</t>
  </si>
  <si>
    <t xml:space="preserve">                  (П.І.Б.)</t>
  </si>
  <si>
    <t>Таблиця 2</t>
  </si>
  <si>
    <t>Таблиця 3</t>
  </si>
  <si>
    <t>Інший неопераційний дохід</t>
  </si>
  <si>
    <t>Операційні витрати без амортизації</t>
  </si>
  <si>
    <t>коштів  НСЗУ</t>
  </si>
  <si>
    <t>коштів бюджетів всіх рівнів</t>
  </si>
  <si>
    <t xml:space="preserve">  Інші операційні витрати</t>
  </si>
  <si>
    <t>Таблиця 5</t>
  </si>
  <si>
    <t>Таблиця 6</t>
  </si>
  <si>
    <t>Інші податки, збори та платежі до бюджету</t>
  </si>
  <si>
    <t>Таблиця 7</t>
  </si>
  <si>
    <t xml:space="preserve">Інші поточні видатки цільового фінансування </t>
  </si>
  <si>
    <t>Таблиця 8</t>
  </si>
  <si>
    <t>Капітальні інвестиції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</si>
  <si>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</si>
  <si>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</si>
  <si>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</si>
  <si>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</si>
  <si>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</si>
  <si>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</si>
  <si>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Таблиця 9</t>
  </si>
  <si>
    <t>Найменування основного засобу</t>
  </si>
  <si>
    <t>Кількість, од.</t>
  </si>
  <si>
    <t>Ціна за одиницю, тис.грн.</t>
  </si>
  <si>
    <t>Вартість, тис.грн.</t>
  </si>
  <si>
    <t>Таблиця 10</t>
  </si>
  <si>
    <t>Перелік реконструкцій та капітальних ремонтів</t>
  </si>
  <si>
    <t>Найменування об'єкту</t>
  </si>
  <si>
    <t>Джерело коштів</t>
  </si>
  <si>
    <t>Терміни проведення робіт (квартали)</t>
  </si>
  <si>
    <t xml:space="preserve"> (рядки 6050,6060 звіту)</t>
  </si>
  <si>
    <t xml:space="preserve"> (рядок 6020 звіту)</t>
  </si>
  <si>
    <t xml:space="preserve"> (рядок 6000 звіту)</t>
  </si>
  <si>
    <t xml:space="preserve"> (рядок 5013 звіту)</t>
  </si>
  <si>
    <t xml:space="preserve"> (рядок 3060 звіту)</t>
  </si>
  <si>
    <t xml:space="preserve"> (рядок 1215 звіту)</t>
  </si>
  <si>
    <t xml:space="preserve"> (рядок 1210 звіту)</t>
  </si>
  <si>
    <t xml:space="preserve"> (рядок 1133 звіту)</t>
  </si>
  <si>
    <t>Інше (рядок 1123 звіту)</t>
  </si>
  <si>
    <t>Цільовий інший операційний дохід (рядок 1121 звіту)</t>
  </si>
  <si>
    <t xml:space="preserve">план </t>
  </si>
  <si>
    <t>факт</t>
  </si>
  <si>
    <t>безоплатного отримання активів</t>
  </si>
  <si>
    <t xml:space="preserve"> інших надходжень</t>
  </si>
  <si>
    <t>Разом за звітний період</t>
  </si>
  <si>
    <t xml:space="preserve">Штатна чисельність </t>
  </si>
  <si>
    <t>Кількість працівників в еквіваленті повної зайнятості</t>
  </si>
  <si>
    <t>Фонд оплати праці, грн.</t>
  </si>
  <si>
    <t>Середньомісячна заробітна плата 1 працівника в еквіваленті повної зайнятості, грн.</t>
  </si>
  <si>
    <t>Медичні працівники</t>
  </si>
  <si>
    <t>в т.ч.:</t>
  </si>
  <si>
    <t>Медичних працівників</t>
  </si>
  <si>
    <t xml:space="preserve">  фахівці з базовою та неповною вищою медичною освітою</t>
  </si>
  <si>
    <t>лікарі</t>
  </si>
  <si>
    <t>Період (місяці кварталу)</t>
  </si>
  <si>
    <t>Таблиця 4</t>
  </si>
  <si>
    <t>Придбання основних засобів</t>
  </si>
  <si>
    <t xml:space="preserve">   придбання (виготовлення) основних засобів (Таблиця 9)</t>
  </si>
  <si>
    <t xml:space="preserve">  модернізація, модифікація (добудова, дообладнання, реконструкція) основних засобів (Таблиця 10)</t>
  </si>
  <si>
    <t xml:space="preserve">    капітальний ремонт (Таблиця 10)</t>
  </si>
  <si>
    <t xml:space="preserve">Операційні витрати без амортизації всього, в тому числі: </t>
  </si>
  <si>
    <t>січень</t>
  </si>
  <si>
    <t xml:space="preserve">лютий </t>
  </si>
  <si>
    <t>березень</t>
  </si>
  <si>
    <t>Інші операційні витрати</t>
  </si>
  <si>
    <t xml:space="preserve">Цільовий інший операційний дохід </t>
  </si>
  <si>
    <t>Кошти бюджетів всіх рівнів</t>
  </si>
  <si>
    <t xml:space="preserve">   Інший неопераційний дохід  </t>
  </si>
  <si>
    <t>Операційні витрати без амортизації всього, в тому числі</t>
  </si>
  <si>
    <t>Податки, збори та платежі до бюджету, інше</t>
  </si>
  <si>
    <t>ЦІЛЬОВЕ ФІНАНСУВАННЯ ЗА ПРОГРАМОЮ "ОХОРОНА ЗДОРОВ'Я МІСТА ЗАПОРІЖЖЯ ",  Поточні видатки</t>
  </si>
  <si>
    <t>Капітальні інвестиції всього</t>
  </si>
  <si>
    <t xml:space="preserve">  придбання (виготовлення) основних засобів</t>
  </si>
  <si>
    <t>модернізація, модифікація (добудова, дообладнання, реконструкція) основних засобів,   капітальний ремонт</t>
  </si>
  <si>
    <t>Таблиця 1, всього</t>
  </si>
  <si>
    <t>Таблиця 1, кошти бюджетів всіх рівнів</t>
  </si>
  <si>
    <t>Таблиця 2, всього</t>
  </si>
  <si>
    <t>Таблиця 3, всього</t>
  </si>
  <si>
    <t>Таблиця 4, всього</t>
  </si>
  <si>
    <t>Таблиця 4, рядок 1215</t>
  </si>
  <si>
    <t>Таблиця 6, всього</t>
  </si>
  <si>
    <t>Таблиця 7, всього</t>
  </si>
  <si>
    <t>Таблиця 8, всього</t>
  </si>
  <si>
    <t>Таблиця 8, рядок 6020</t>
  </si>
  <si>
    <t>Таблиця 8, рядки 6050, 6060</t>
  </si>
  <si>
    <t>Таблиця 4, кошти бюджетів всіх рівняв+безоплатноотриманих активів</t>
  </si>
  <si>
    <t>Таблиця 4, кошти бюджетів всіх рівнів</t>
  </si>
  <si>
    <t>22% від ФОП</t>
  </si>
  <si>
    <t>Таблиця 5, всього</t>
  </si>
  <si>
    <t>Таблиця 9, всього</t>
  </si>
  <si>
    <t>Таблиця 10, всього</t>
  </si>
  <si>
    <t>2-3</t>
  </si>
  <si>
    <t>2-4</t>
  </si>
  <si>
    <t>3-4</t>
  </si>
  <si>
    <t>можливе відхилення</t>
  </si>
  <si>
    <t>Безоплатно отримані активи</t>
  </si>
  <si>
    <t>Додаток 2 , рядок 1121</t>
  </si>
  <si>
    <t>Додаток 2 , рядок 1123</t>
  </si>
  <si>
    <t>Додаток 2 , рядок 1133</t>
  </si>
  <si>
    <t>Додаток 2 , рядок 1210</t>
  </si>
  <si>
    <t>Додаток 2 , рядок 1211</t>
  </si>
  <si>
    <t>Додаток 2 , рядок 1212</t>
  </si>
  <si>
    <t>Додаток 2 , рядок 8200</t>
  </si>
  <si>
    <t>Додаток 2 , рядок 3050</t>
  </si>
  <si>
    <t>Додаток 2 , рядок 3020</t>
  </si>
  <si>
    <t>Додаток 2 , рядок 1215</t>
  </si>
  <si>
    <t>Додаток 2 , рядок 3060</t>
  </si>
  <si>
    <t>Додаток 2 , рядок 5013</t>
  </si>
  <si>
    <t>Додаток 2 , рядок 6000</t>
  </si>
  <si>
    <t>Додаток 2 , рядок 6020</t>
  </si>
  <si>
    <t>Додаток 2 , рядки  6050,6060</t>
  </si>
  <si>
    <t>Соціальне забезпечення (у тому числі пільгові пенсії)</t>
  </si>
  <si>
    <t xml:space="preserve">Медикаменти та перев'язувальні матеріали </t>
  </si>
  <si>
    <t>Засоби індивідуального захисту</t>
  </si>
  <si>
    <t>Продукти харчування</t>
  </si>
  <si>
    <t>Предмети, матеріали та інвентар</t>
  </si>
  <si>
    <t xml:space="preserve">Паливно-мастильні матеріали </t>
  </si>
  <si>
    <t>Оплата комунальних послуг та  інших енергоносіїв</t>
  </si>
  <si>
    <t>Ремонт  (приміщень, обладнання)</t>
  </si>
  <si>
    <t>Відшкодування вартості пільгових ліків, інсулінів</t>
  </si>
  <si>
    <t xml:space="preserve">Будівельні матеріали </t>
  </si>
  <si>
    <t>Господарськи матеріали</t>
  </si>
  <si>
    <t xml:space="preserve">Інші витрати </t>
  </si>
  <si>
    <t>Ольга САРАНА</t>
  </si>
  <si>
    <t xml:space="preserve">Дохід від нарахування  відсотків банком на залишок коштів НСЗУ по рахунку на кінець звітного періоду </t>
  </si>
  <si>
    <t>Дохід за рахунок  зданого металобрухту від списаних основних засобів та необоротних активів</t>
  </si>
  <si>
    <t xml:space="preserve">Благодійний грант  від Представництва "ПРОДЖЕКТ ХОУП-ЗЕ ПІПЛ-ТУ ПІПЛ ХЕЛС  ФАУНДЕЙШН ІНК в Україні  для "Посилення кадрового потенціалу" </t>
  </si>
  <si>
    <t xml:space="preserve">Дохід від вибуття ОЗ і  НА </t>
  </si>
  <si>
    <t>Підготовка (перепідготовка) кадрів  та підвищення кваліфікації</t>
  </si>
  <si>
    <t>Послуги (крім комунальних)</t>
  </si>
  <si>
    <t>Зовнішні послуги з медичної допомоги</t>
  </si>
  <si>
    <t>ТО ліфти, ПК, оргтехніка, телефони</t>
  </si>
  <si>
    <t>Зв'язок, інтернет</t>
  </si>
  <si>
    <t>Охорона</t>
  </si>
  <si>
    <t>Пожежна охорона</t>
  </si>
  <si>
    <t xml:space="preserve">Страхування   </t>
  </si>
  <si>
    <t>Податки</t>
  </si>
  <si>
    <t>Банківське обслуговування</t>
  </si>
  <si>
    <t>Інші витрати</t>
  </si>
  <si>
    <t xml:space="preserve"> Медикаменти та перев'язувальні матеріали</t>
  </si>
  <si>
    <t>Паливно-мастильні матеріали</t>
  </si>
  <si>
    <t>Інші операційні витрати (відшкодування вартості                 пільгових ліків, інсулінів)</t>
  </si>
  <si>
    <t>Ольга  САРАНА</t>
  </si>
  <si>
    <t>(П.І.Б.)</t>
  </si>
  <si>
    <t>Вікторія КОЛОДКА</t>
  </si>
  <si>
    <t xml:space="preserve">Благодійна допомога  від                                                      АТ КБ " Приватбанк" </t>
  </si>
  <si>
    <t>Джрело коштів                                      для придбання</t>
  </si>
  <si>
    <t xml:space="preserve">КНП  "Лівобережний ЦПМСД № 2" ЗМР </t>
  </si>
  <si>
    <t>КНП "Лівобережний ЦПМСД № 2" ЗМР</t>
  </si>
  <si>
    <t xml:space="preserve"> КНП "Лівобережний ЦПМСД № 2"  ЗМР </t>
  </si>
  <si>
    <t>5% від ФОП</t>
  </si>
  <si>
    <t xml:space="preserve">Оплата праці </t>
  </si>
  <si>
    <t>Нарахування на оплату праці</t>
  </si>
  <si>
    <t>Кошти отримані від КНП "ЦПМСД №6"</t>
  </si>
  <si>
    <t>Директор</t>
  </si>
  <si>
    <t xml:space="preserve"> </t>
  </si>
  <si>
    <t>Середньомісячна заробітна плата медичних працівників за І квартал 2026 року</t>
  </si>
  <si>
    <t>Благодійний грант   від  Дитячого фонду  ООН (ЮНІСЕФ) "«Догляд від народження вдома» та зміцненням закладів первинної медичної допомоги в Україні шляхом облаштування інтерактивних та безпечних дитячих просторів (Просторів дружніх до дітей)"</t>
  </si>
  <si>
    <t>за І квартал  2026 року</t>
  </si>
  <si>
    <t xml:space="preserve">Електрокардіограф  3-х канальний </t>
  </si>
  <si>
    <t xml:space="preserve">УФ - Радіометр </t>
  </si>
  <si>
    <t>Придбання комп. персональний Extreme PC  (корпус Ocypus Gamma C50 ARGB, монітор 24" Samsung Essential S3 LS24D300GAIXUA)</t>
  </si>
  <si>
    <t xml:space="preserve">НСЗУ </t>
  </si>
  <si>
    <t>Кошти  від благодійного гранту</t>
  </si>
  <si>
    <t>Місцевий бюджет</t>
  </si>
  <si>
    <t>Власні кошти</t>
  </si>
  <si>
    <t xml:space="preserve"> КНП "Лівобережний ЦПМСД № 2" ЗМР</t>
  </si>
  <si>
    <t xml:space="preserve">Капітальний ремонт коридору і окремих кабінетів 1-го поверху амбулаторії №7 по вул.Авраменка,14а, міста Запоріжжя загальною площею 203,1 кв.м.,  в  тому числі 14 кабінетів (113,5 кв.м.) та 2 коридори (89,6 кв.м.)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</si>
</sst>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0.0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.5"/>
      <color theme="1"/>
      <name val="Calibri"/>
      <family val="2"/>
      <charset val="204"/>
      <scheme val="minor"/>
    </font>
    <font>
      <sz val="13.5"/>
      <name val="Calibri"/>
      <family val="2"/>
      <charset val="204"/>
      <scheme val="minor"/>
    </font>
    <font>
      <sz val="13.5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.5"/>
      <name val="Times New Roman"/>
      <family val="1"/>
      <charset val="204"/>
    </font>
    <font>
      <sz val="13.5"/>
      <name val="Arial Cyr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3.5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CCFF66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9" fillId="0" borderId="0"/>
    <xf numFmtId="0" fontId="2" fillId="0" borderId="0"/>
    <xf numFmtId="0" fontId="9" fillId="0" borderId="0"/>
    <xf numFmtId="0" fontId="1" fillId="0" borderId="0"/>
    <xf numFmtId="0" fontId="36" fillId="0" borderId="0"/>
  </cellStyleXfs>
  <cellXfs count="391">
    <xf numFmtId="0" fontId="0" fillId="0" borderId="0" xfId="0"/>
    <xf numFmtId="0" fontId="4" fillId="0" borderId="0" xfId="1" applyFont="1"/>
    <xf numFmtId="0" fontId="4" fillId="2" borderId="0" xfId="1" applyFont="1" applyFill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0" xfId="1" applyFont="1"/>
    <xf numFmtId="0" fontId="8" fillId="0" borderId="2" xfId="3" applyFont="1" applyBorder="1" applyAlignment="1">
      <alignment horizontal="justify" vertical="top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justify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justify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/>
    </xf>
    <xf numFmtId="0" fontId="12" fillId="3" borderId="0" xfId="1" applyFont="1" applyFill="1" applyAlignment="1">
      <alignment horizontal="center"/>
    </xf>
    <xf numFmtId="0" fontId="14" fillId="0" borderId="0" xfId="1" applyFont="1" applyAlignment="1" applyProtection="1">
      <alignment horizontal="left" vertical="center" wrapText="1"/>
      <protection locked="0"/>
    </xf>
    <xf numFmtId="0" fontId="14" fillId="0" borderId="0" xfId="1" applyFont="1" applyAlignment="1" applyProtection="1">
      <alignment vertical="center" wrapText="1"/>
      <protection locked="0"/>
    </xf>
    <xf numFmtId="0" fontId="8" fillId="3" borderId="4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justify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8" fillId="4" borderId="2" xfId="5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justify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4" borderId="2" xfId="5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justify" vertic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4" borderId="2" xfId="5" applyFont="1" applyFill="1" applyBorder="1" applyAlignment="1">
      <alignment vertical="center" wrapText="1"/>
    </xf>
    <xf numFmtId="0" fontId="18" fillId="4" borderId="2" xfId="5" applyFont="1" applyFill="1" applyBorder="1" applyAlignment="1">
      <alignment vertical="center" wrapText="1"/>
    </xf>
    <xf numFmtId="0" fontId="16" fillId="0" borderId="6" xfId="5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2" borderId="5" xfId="0" applyFont="1" applyFill="1" applyBorder="1" applyAlignment="1">
      <alignment horizontal="justify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3" borderId="14" xfId="1" applyFont="1" applyFill="1" applyBorder="1" applyAlignment="1">
      <alignment vertical="center" wrapText="1"/>
    </xf>
    <xf numFmtId="0" fontId="17" fillId="2" borderId="15" xfId="1" applyFont="1" applyFill="1" applyBorder="1"/>
    <xf numFmtId="0" fontId="10" fillId="0" borderId="12" xfId="0" applyFont="1" applyBorder="1" applyAlignment="1">
      <alignment horizontal="justify" vertical="center" wrapText="1"/>
    </xf>
    <xf numFmtId="0" fontId="10" fillId="0" borderId="7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7" fillId="3" borderId="0" xfId="1" applyFont="1" applyFill="1" applyAlignment="1">
      <alignment horizontal="right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0" fontId="10" fillId="3" borderId="0" xfId="1" applyFont="1" applyFill="1" applyAlignment="1">
      <alignment vertical="center" wrapText="1"/>
    </xf>
    <xf numFmtId="0" fontId="10" fillId="3" borderId="18" xfId="1" applyFont="1" applyFill="1" applyBorder="1" applyAlignment="1">
      <alignment vertical="center" wrapText="1"/>
    </xf>
    <xf numFmtId="0" fontId="20" fillId="0" borderId="0" xfId="0" applyFont="1"/>
    <xf numFmtId="0" fontId="8" fillId="3" borderId="2" xfId="6" applyFont="1" applyFill="1" applyBorder="1" applyAlignment="1">
      <alignment horizontal="center" vertical="center" wrapText="1"/>
    </xf>
    <xf numFmtId="0" fontId="20" fillId="0" borderId="2" xfId="0" applyFont="1" applyBorder="1"/>
    <xf numFmtId="164" fontId="20" fillId="0" borderId="2" xfId="0" applyNumberFormat="1" applyFont="1" applyBorder="1" applyAlignment="1">
      <alignment horizontal="center"/>
    </xf>
    <xf numFmtId="0" fontId="6" fillId="3" borderId="0" xfId="6" applyFont="1" applyFill="1"/>
    <xf numFmtId="0" fontId="10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4" borderId="2" xfId="5" applyFont="1" applyFill="1" applyBorder="1" applyAlignment="1">
      <alignment horizontal="left" vertical="center" wrapText="1"/>
    </xf>
    <xf numFmtId="0" fontId="7" fillId="3" borderId="2" xfId="6" applyFont="1" applyFill="1" applyBorder="1" applyAlignment="1">
      <alignment horizontal="center" vertical="center"/>
    </xf>
    <xf numFmtId="0" fontId="7" fillId="3" borderId="0" xfId="6" applyFont="1" applyFill="1"/>
    <xf numFmtId="0" fontId="5" fillId="0" borderId="0" xfId="6" applyFont="1"/>
    <xf numFmtId="0" fontId="5" fillId="0" borderId="0" xfId="6" applyFont="1" applyAlignment="1">
      <alignment horizontal="center"/>
    </xf>
    <xf numFmtId="0" fontId="4" fillId="2" borderId="0" xfId="6" applyFont="1" applyFill="1"/>
    <xf numFmtId="0" fontId="4" fillId="0" borderId="0" xfId="6" applyFont="1"/>
    <xf numFmtId="0" fontId="8" fillId="0" borderId="0" xfId="0" applyFont="1" applyAlignment="1">
      <alignment horizontal="justify" vertical="center" wrapText="1"/>
    </xf>
    <xf numFmtId="164" fontId="8" fillId="0" borderId="0" xfId="0" applyNumberFormat="1" applyFont="1" applyAlignment="1">
      <alignment horizontal="center" vertical="center" wrapText="1"/>
    </xf>
    <xf numFmtId="0" fontId="6" fillId="0" borderId="0" xfId="6" applyFont="1"/>
    <xf numFmtId="0" fontId="6" fillId="0" borderId="0" xfId="6" applyFont="1" applyAlignment="1">
      <alignment horizontal="center"/>
    </xf>
    <xf numFmtId="0" fontId="19" fillId="0" borderId="0" xfId="0" applyFont="1" applyAlignment="1">
      <alignment horizontal="center"/>
    </xf>
    <xf numFmtId="0" fontId="8" fillId="3" borderId="9" xfId="6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2" borderId="0" xfId="6" applyFont="1" applyFill="1" applyAlignment="1">
      <alignment horizontal="center"/>
    </xf>
    <xf numFmtId="0" fontId="8" fillId="5" borderId="2" xfId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/>
    </xf>
    <xf numFmtId="0" fontId="20" fillId="7" borderId="2" xfId="0" applyFont="1" applyFill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0" fontId="20" fillId="8" borderId="2" xfId="0" applyFont="1" applyFill="1" applyBorder="1" applyAlignment="1">
      <alignment horizontal="left" vertical="center"/>
    </xf>
    <xf numFmtId="0" fontId="20" fillId="8" borderId="2" xfId="0" applyFont="1" applyFill="1" applyBorder="1"/>
    <xf numFmtId="0" fontId="19" fillId="0" borderId="2" xfId="0" applyFont="1" applyBorder="1" applyAlignment="1">
      <alignment wrapText="1"/>
    </xf>
    <xf numFmtId="0" fontId="19" fillId="8" borderId="2" xfId="0" applyFont="1" applyFill="1" applyBorder="1"/>
    <xf numFmtId="0" fontId="19" fillId="0" borderId="2" xfId="0" applyFont="1" applyBorder="1"/>
    <xf numFmtId="0" fontId="20" fillId="7" borderId="2" xfId="0" applyFont="1" applyFill="1" applyBorder="1" applyAlignment="1">
      <alignment horizontal="center" vertical="center" wrapText="1"/>
    </xf>
    <xf numFmtId="164" fontId="20" fillId="0" borderId="2" xfId="0" applyNumberFormat="1" applyFont="1" applyBorder="1" applyAlignment="1">
      <alignment horizontal="center" vertical="center"/>
    </xf>
    <xf numFmtId="164" fontId="20" fillId="8" borderId="2" xfId="0" applyNumberFormat="1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/>
    </xf>
    <xf numFmtId="164" fontId="20" fillId="0" borderId="2" xfId="0" applyNumberFormat="1" applyFont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/>
    </xf>
    <xf numFmtId="49" fontId="20" fillId="7" borderId="2" xfId="0" applyNumberFormat="1" applyFont="1" applyFill="1" applyBorder="1" applyAlignment="1">
      <alignment horizontal="center" vertical="center"/>
    </xf>
    <xf numFmtId="49" fontId="20" fillId="8" borderId="2" xfId="0" applyNumberFormat="1" applyFont="1" applyFill="1" applyBorder="1" applyAlignment="1">
      <alignment horizontal="center" vertical="center"/>
    </xf>
    <xf numFmtId="0" fontId="20" fillId="0" borderId="2" xfId="0" applyFont="1" applyBorder="1" applyAlignment="1">
      <alignment wrapText="1"/>
    </xf>
    <xf numFmtId="0" fontId="7" fillId="3" borderId="0" xfId="6" applyFont="1" applyFill="1" applyAlignment="1">
      <alignment horizontal="center" vertical="top"/>
    </xf>
    <xf numFmtId="0" fontId="27" fillId="3" borderId="0" xfId="6" applyFont="1" applyFill="1"/>
    <xf numFmtId="0" fontId="27" fillId="3" borderId="1" xfId="6" applyFont="1" applyFill="1" applyBorder="1" applyAlignment="1">
      <alignment horizontal="center"/>
    </xf>
    <xf numFmtId="0" fontId="27" fillId="3" borderId="0" xfId="6" applyFont="1" applyFill="1" applyAlignment="1">
      <alignment horizontal="center"/>
    </xf>
    <xf numFmtId="0" fontId="8" fillId="3" borderId="0" xfId="6" applyFont="1" applyFill="1"/>
    <xf numFmtId="0" fontId="8" fillId="3" borderId="1" xfId="6" applyFont="1" applyFill="1" applyBorder="1" applyAlignment="1">
      <alignment horizontal="center"/>
    </xf>
    <xf numFmtId="0" fontId="8" fillId="3" borderId="0" xfId="6" applyFont="1" applyFill="1" applyAlignment="1">
      <alignment horizontal="center"/>
    </xf>
    <xf numFmtId="0" fontId="19" fillId="0" borderId="0" xfId="0" applyFont="1"/>
    <xf numFmtId="0" fontId="8" fillId="0" borderId="0" xfId="1" applyFont="1"/>
    <xf numFmtId="0" fontId="8" fillId="3" borderId="0" xfId="1" applyFont="1" applyFill="1"/>
    <xf numFmtId="0" fontId="6" fillId="0" borderId="17" xfId="1" applyFont="1" applyBorder="1" applyAlignment="1">
      <alignment horizontal="center" vertical="top"/>
    </xf>
    <xf numFmtId="0" fontId="0" fillId="0" borderId="0" xfId="0" applyAlignment="1">
      <alignment vertical="top"/>
    </xf>
    <xf numFmtId="0" fontId="28" fillId="0" borderId="0" xfId="0" applyFont="1"/>
    <xf numFmtId="0" fontId="8" fillId="4" borderId="2" xfId="5" applyFont="1" applyFill="1" applyBorder="1" applyAlignment="1">
      <alignment horizontal="left" wrapText="1"/>
    </xf>
    <xf numFmtId="0" fontId="8" fillId="0" borderId="2" xfId="5" applyFont="1" applyBorder="1" applyAlignment="1">
      <alignment horizontal="left"/>
    </xf>
    <xf numFmtId="0" fontId="29" fillId="4" borderId="2" xfId="5" applyFont="1" applyFill="1" applyBorder="1" applyAlignment="1">
      <alignment horizontal="left" wrapText="1"/>
    </xf>
    <xf numFmtId="0" fontId="8" fillId="0" borderId="8" xfId="0" applyFont="1" applyBorder="1" applyAlignment="1">
      <alignment vertical="center" wrapText="1"/>
    </xf>
    <xf numFmtId="0" fontId="8" fillId="4" borderId="12" xfId="5" applyFont="1" applyFill="1" applyBorder="1" applyAlignment="1">
      <alignment vertical="center" wrapText="1"/>
    </xf>
    <xf numFmtId="0" fontId="8" fillId="4" borderId="12" xfId="5" applyFont="1" applyFill="1" applyBorder="1" applyAlignment="1">
      <alignment horizontal="left" vertical="center" wrapText="1"/>
    </xf>
    <xf numFmtId="0" fontId="8" fillId="3" borderId="1" xfId="6" applyFont="1" applyFill="1" applyBorder="1"/>
    <xf numFmtId="0" fontId="26" fillId="2" borderId="0" xfId="6" applyFont="1" applyFill="1"/>
    <xf numFmtId="164" fontId="20" fillId="2" borderId="2" xfId="6" applyNumberFormat="1" applyFont="1" applyFill="1" applyBorder="1" applyAlignment="1">
      <alignment horizontal="center" vertical="center"/>
    </xf>
    <xf numFmtId="0" fontId="20" fillId="0" borderId="1" xfId="0" applyFont="1" applyBorder="1"/>
    <xf numFmtId="0" fontId="20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top" wrapText="1"/>
    </xf>
    <xf numFmtId="0" fontId="19" fillId="0" borderId="7" xfId="0" applyFont="1" applyBorder="1" applyAlignment="1">
      <alignment horizontal="center" vertical="center"/>
    </xf>
    <xf numFmtId="0" fontId="27" fillId="3" borderId="9" xfId="6" applyFont="1" applyFill="1" applyBorder="1" applyAlignment="1">
      <alignment horizontal="center" vertical="center" wrapText="1"/>
    </xf>
    <xf numFmtId="0" fontId="27" fillId="3" borderId="2" xfId="6" applyFont="1" applyFill="1" applyBorder="1" applyAlignment="1">
      <alignment horizontal="center" vertical="center" wrapText="1"/>
    </xf>
    <xf numFmtId="0" fontId="27" fillId="0" borderId="0" xfId="0" applyFont="1"/>
    <xf numFmtId="164" fontId="27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164" fontId="19" fillId="0" borderId="0" xfId="0" applyNumberFormat="1" applyFont="1"/>
    <xf numFmtId="164" fontId="31" fillId="0" borderId="0" xfId="0" applyNumberFormat="1" applyFont="1"/>
    <xf numFmtId="0" fontId="31" fillId="0" borderId="0" xfId="0" applyFont="1"/>
    <xf numFmtId="0" fontId="26" fillId="2" borderId="0" xfId="1" applyFont="1" applyFill="1"/>
    <xf numFmtId="164" fontId="19" fillId="2" borderId="0" xfId="1" applyNumberFormat="1" applyFont="1" applyFill="1"/>
    <xf numFmtId="0" fontId="19" fillId="2" borderId="0" xfId="1" applyFont="1" applyFill="1"/>
    <xf numFmtId="164" fontId="4" fillId="2" borderId="0" xfId="1" applyNumberFormat="1" applyFont="1" applyFill="1"/>
    <xf numFmtId="164" fontId="0" fillId="0" borderId="0" xfId="0" applyNumberFormat="1"/>
    <xf numFmtId="164" fontId="20" fillId="0" borderId="2" xfId="6" applyNumberFormat="1" applyFont="1" applyBorder="1" applyAlignment="1">
      <alignment horizontal="center" vertical="center"/>
    </xf>
    <xf numFmtId="0" fontId="33" fillId="2" borderId="0" xfId="6" applyFont="1" applyFill="1"/>
    <xf numFmtId="0" fontId="19" fillId="0" borderId="0" xfId="0" applyFont="1" applyAlignment="1">
      <alignment horizontal="right" vertical="top"/>
    </xf>
    <xf numFmtId="4" fontId="20" fillId="2" borderId="2" xfId="0" applyNumberFormat="1" applyFont="1" applyFill="1" applyBorder="1" applyAlignment="1">
      <alignment horizontal="center" vertical="center" wrapText="1"/>
    </xf>
    <xf numFmtId="164" fontId="20" fillId="2" borderId="2" xfId="0" applyNumberFormat="1" applyFont="1" applyFill="1" applyBorder="1" applyAlignment="1">
      <alignment horizontal="center" vertical="center" wrapText="1"/>
    </xf>
    <xf numFmtId="164" fontId="33" fillId="2" borderId="0" xfId="6" applyNumberFormat="1" applyFont="1" applyFill="1"/>
    <xf numFmtId="0" fontId="0" fillId="2" borderId="0" xfId="0" applyFill="1"/>
    <xf numFmtId="164" fontId="32" fillId="2" borderId="0" xfId="0" applyNumberFormat="1" applyFont="1" applyFill="1"/>
    <xf numFmtId="164" fontId="0" fillId="2" borderId="0" xfId="0" applyNumberFormat="1" applyFill="1"/>
    <xf numFmtId="164" fontId="25" fillId="0" borderId="2" xfId="1" applyNumberFormat="1" applyFont="1" applyBorder="1" applyAlignment="1">
      <alignment horizontal="center" vertical="center" wrapText="1"/>
    </xf>
    <xf numFmtId="164" fontId="20" fillId="0" borderId="2" xfId="1" applyNumberFormat="1" applyFont="1" applyBorder="1" applyAlignment="1">
      <alignment horizontal="center" vertical="center" wrapText="1"/>
    </xf>
    <xf numFmtId="165" fontId="20" fillId="0" borderId="2" xfId="1" applyNumberFormat="1" applyFont="1" applyBorder="1" applyAlignment="1">
      <alignment horizontal="center" vertical="center" wrapText="1"/>
    </xf>
    <xf numFmtId="164" fontId="25" fillId="0" borderId="5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3" xfId="0" applyNumberFormat="1" applyFont="1" applyBorder="1" applyAlignment="1">
      <alignment horizontal="center" vertical="center" wrapText="1"/>
    </xf>
    <xf numFmtId="164" fontId="25" fillId="0" borderId="2" xfId="0" applyNumberFormat="1" applyFont="1" applyBorder="1" applyAlignment="1">
      <alignment horizontal="center" vertical="center" wrapText="1"/>
    </xf>
    <xf numFmtId="164" fontId="20" fillId="0" borderId="11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164" fontId="25" fillId="0" borderId="6" xfId="0" applyNumberFormat="1" applyFont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center" vertical="center" wrapText="1"/>
    </xf>
    <xf numFmtId="164" fontId="20" fillId="0" borderId="6" xfId="0" applyNumberFormat="1" applyFont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top"/>
    </xf>
    <xf numFmtId="0" fontId="7" fillId="0" borderId="0" xfId="1" applyFont="1" applyAlignment="1">
      <alignment horizontal="center"/>
    </xf>
    <xf numFmtId="165" fontId="20" fillId="0" borderId="2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8" fillId="0" borderId="2" xfId="5" applyFont="1" applyBorder="1" applyAlignment="1">
      <alignment vertical="center" wrapText="1"/>
    </xf>
    <xf numFmtId="165" fontId="20" fillId="0" borderId="24" xfId="0" applyNumberFormat="1" applyFont="1" applyBorder="1" applyAlignment="1">
      <alignment horizontal="center"/>
    </xf>
    <xf numFmtId="0" fontId="8" fillId="0" borderId="2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8" fillId="0" borderId="12" xfId="5" applyFont="1" applyBorder="1" applyAlignment="1">
      <alignment horizontal="left" vertical="center" wrapText="1"/>
    </xf>
    <xf numFmtId="0" fontId="20" fillId="0" borderId="25" xfId="0" applyFont="1" applyBorder="1"/>
    <xf numFmtId="164" fontId="20" fillId="0" borderId="26" xfId="0" applyNumberFormat="1" applyFont="1" applyBorder="1" applyAlignment="1">
      <alignment horizontal="center"/>
    </xf>
    <xf numFmtId="165" fontId="20" fillId="0" borderId="27" xfId="0" applyNumberFormat="1" applyFont="1" applyBorder="1" applyAlignment="1">
      <alignment horizontal="center"/>
    </xf>
    <xf numFmtId="0" fontId="25" fillId="0" borderId="28" xfId="0" applyFont="1" applyBorder="1"/>
    <xf numFmtId="164" fontId="25" fillId="0" borderId="29" xfId="0" applyNumberFormat="1" applyFont="1" applyBorder="1" applyAlignment="1">
      <alignment horizontal="center"/>
    </xf>
    <xf numFmtId="165" fontId="25" fillId="0" borderId="30" xfId="0" applyNumberFormat="1" applyFont="1" applyBorder="1" applyAlignment="1">
      <alignment horizontal="center"/>
    </xf>
    <xf numFmtId="0" fontId="8" fillId="0" borderId="0" xfId="6" applyFont="1" applyAlignment="1">
      <alignment horizontal="center"/>
    </xf>
    <xf numFmtId="0" fontId="8" fillId="0" borderId="0" xfId="6" applyFont="1"/>
    <xf numFmtId="0" fontId="28" fillId="0" borderId="1" xfId="0" applyFont="1" applyBorder="1"/>
    <xf numFmtId="164" fontId="20" fillId="0" borderId="0" xfId="0" applyNumberFormat="1" applyFont="1"/>
    <xf numFmtId="0" fontId="20" fillId="0" borderId="31" xfId="0" applyFont="1" applyBorder="1" applyAlignment="1">
      <alignment horizontal="center" vertical="center" wrapText="1"/>
    </xf>
    <xf numFmtId="4" fontId="20" fillId="0" borderId="31" xfId="0" applyNumberFormat="1" applyFont="1" applyBorder="1" applyAlignment="1">
      <alignment horizontal="center" vertical="center" wrapText="1"/>
    </xf>
    <xf numFmtId="4" fontId="20" fillId="0" borderId="0" xfId="0" applyNumberFormat="1" applyFont="1" applyAlignment="1">
      <alignment horizontal="center" vertical="center" wrapText="1"/>
    </xf>
    <xf numFmtId="164" fontId="20" fillId="0" borderId="16" xfId="0" applyNumberFormat="1" applyFont="1" applyBorder="1" applyAlignment="1">
      <alignment horizontal="center" vertical="center" wrapText="1"/>
    </xf>
    <xf numFmtId="0" fontId="27" fillId="0" borderId="2" xfId="0" applyFont="1" applyBorder="1"/>
    <xf numFmtId="164" fontId="28" fillId="0" borderId="1" xfId="0" applyNumberFormat="1" applyFont="1" applyBorder="1"/>
    <xf numFmtId="0" fontId="33" fillId="2" borderId="0" xfId="1" applyFont="1" applyFill="1"/>
    <xf numFmtId="164" fontId="33" fillId="2" borderId="0" xfId="1" applyNumberFormat="1" applyFont="1" applyFill="1"/>
    <xf numFmtId="0" fontId="33" fillId="0" borderId="0" xfId="1" applyFont="1"/>
    <xf numFmtId="166" fontId="20" fillId="0" borderId="6" xfId="0" applyNumberFormat="1" applyFont="1" applyBorder="1" applyAlignment="1">
      <alignment horizontal="center" vertical="center" wrapText="1"/>
    </xf>
    <xf numFmtId="166" fontId="20" fillId="0" borderId="2" xfId="1" applyNumberFormat="1" applyFont="1" applyBorder="1" applyAlignment="1">
      <alignment horizontal="center" vertical="center" wrapText="1"/>
    </xf>
    <xf numFmtId="4" fontId="20" fillId="2" borderId="31" xfId="0" applyNumberFormat="1" applyFont="1" applyFill="1" applyBorder="1" applyAlignment="1">
      <alignment horizontal="center" vertical="center" wrapText="1"/>
    </xf>
    <xf numFmtId="165" fontId="25" fillId="0" borderId="2" xfId="1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wrapText="1"/>
    </xf>
    <xf numFmtId="4" fontId="25" fillId="0" borderId="2" xfId="1" applyNumberFormat="1" applyFont="1" applyBorder="1" applyAlignment="1">
      <alignment horizontal="center" vertical="center" wrapText="1"/>
    </xf>
    <xf numFmtId="4" fontId="20" fillId="0" borderId="2" xfId="1" applyNumberFormat="1" applyFont="1" applyBorder="1" applyAlignment="1">
      <alignment horizontal="center" vertical="center" wrapText="1"/>
    </xf>
    <xf numFmtId="164" fontId="20" fillId="10" borderId="2" xfId="0" applyNumberFormat="1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 vertical="center" wrapText="1"/>
    </xf>
    <xf numFmtId="164" fontId="20" fillId="2" borderId="2" xfId="0" applyNumberFormat="1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left"/>
    </xf>
    <xf numFmtId="0" fontId="35" fillId="2" borderId="0" xfId="0" applyFont="1" applyFill="1" applyAlignment="1">
      <alignment horizontal="left"/>
    </xf>
    <xf numFmtId="4" fontId="32" fillId="2" borderId="0" xfId="0" applyNumberFormat="1" applyFont="1" applyFill="1"/>
    <xf numFmtId="0" fontId="8" fillId="0" borderId="2" xfId="5" applyFont="1" applyBorder="1" applyAlignment="1">
      <alignment horizontal="left" wrapText="1"/>
    </xf>
    <xf numFmtId="164" fontId="19" fillId="2" borderId="0" xfId="0" applyNumberFormat="1" applyFont="1" applyFill="1"/>
    <xf numFmtId="0" fontId="19" fillId="2" borderId="0" xfId="0" applyFont="1" applyFill="1"/>
    <xf numFmtId="0" fontId="16" fillId="0" borderId="2" xfId="0" applyFont="1" applyBorder="1" applyAlignment="1">
      <alignment horizontal="left" vertical="center" wrapText="1"/>
    </xf>
    <xf numFmtId="0" fontId="17" fillId="2" borderId="2" xfId="6" applyFont="1" applyFill="1" applyBorder="1" applyAlignment="1">
      <alignment horizontal="left" vertical="center" wrapText="1"/>
    </xf>
    <xf numFmtId="0" fontId="16" fillId="4" borderId="2" xfId="5" applyFont="1" applyFill="1" applyBorder="1" applyAlignment="1">
      <alignment horizontal="left" vertical="center" wrapText="1"/>
    </xf>
    <xf numFmtId="0" fontId="18" fillId="4" borderId="2" xfId="5" applyFont="1" applyFill="1" applyBorder="1" applyAlignment="1">
      <alignment horizontal="left" vertical="center" wrapText="1"/>
    </xf>
    <xf numFmtId="0" fontId="16" fillId="0" borderId="2" xfId="5" applyFont="1" applyBorder="1" applyAlignment="1">
      <alignment horizontal="left" vertical="center" wrapText="1"/>
    </xf>
    <xf numFmtId="164" fontId="20" fillId="2" borderId="2" xfId="0" applyNumberFormat="1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 wrapText="1"/>
    </xf>
    <xf numFmtId="0" fontId="20" fillId="2" borderId="25" xfId="0" applyFont="1" applyFill="1" applyBorder="1"/>
    <xf numFmtId="164" fontId="20" fillId="2" borderId="26" xfId="0" applyNumberFormat="1" applyFont="1" applyFill="1" applyBorder="1" applyAlignment="1">
      <alignment horizontal="center"/>
    </xf>
    <xf numFmtId="164" fontId="25" fillId="2" borderId="2" xfId="1" applyNumberFormat="1" applyFont="1" applyFill="1" applyBorder="1" applyAlignment="1">
      <alignment horizontal="center" vertical="center" wrapText="1"/>
    </xf>
    <xf numFmtId="164" fontId="25" fillId="2" borderId="5" xfId="0" applyNumberFormat="1" applyFont="1" applyFill="1" applyBorder="1" applyAlignment="1">
      <alignment horizontal="center" vertical="center" wrapText="1"/>
    </xf>
    <xf numFmtId="164" fontId="20" fillId="2" borderId="4" xfId="0" applyNumberFormat="1" applyFont="1" applyFill="1" applyBorder="1" applyAlignment="1">
      <alignment horizontal="center" vertical="center" wrapText="1"/>
    </xf>
    <xf numFmtId="166" fontId="20" fillId="2" borderId="2" xfId="5" applyNumberFormat="1" applyFont="1" applyFill="1" applyBorder="1" applyAlignment="1">
      <alignment horizontal="center" vertical="center" wrapText="1"/>
    </xf>
    <xf numFmtId="164" fontId="25" fillId="2" borderId="4" xfId="0" applyNumberFormat="1" applyFont="1" applyFill="1" applyBorder="1" applyAlignment="1">
      <alignment horizontal="center" vertical="center" wrapText="1"/>
    </xf>
    <xf numFmtId="164" fontId="20" fillId="2" borderId="3" xfId="0" applyNumberFormat="1" applyFont="1" applyFill="1" applyBorder="1" applyAlignment="1">
      <alignment horizontal="center" vertical="center" wrapText="1"/>
    </xf>
    <xf numFmtId="164" fontId="20" fillId="2" borderId="2" xfId="5" applyNumberFormat="1" applyFont="1" applyFill="1" applyBorder="1" applyAlignment="1">
      <alignment horizontal="center" vertical="center" wrapText="1"/>
    </xf>
    <xf numFmtId="164" fontId="25" fillId="2" borderId="2" xfId="0" applyNumberFormat="1" applyFont="1" applyFill="1" applyBorder="1" applyAlignment="1">
      <alignment horizontal="center" vertical="center" wrapText="1"/>
    </xf>
    <xf numFmtId="164" fontId="20" fillId="2" borderId="11" xfId="0" applyNumberFormat="1" applyFont="1" applyFill="1" applyBorder="1" applyAlignment="1">
      <alignment horizontal="center" vertical="center" wrapText="1"/>
    </xf>
    <xf numFmtId="164" fontId="20" fillId="2" borderId="5" xfId="0" applyNumberFormat="1" applyFont="1" applyFill="1" applyBorder="1" applyAlignment="1">
      <alignment horizontal="center" vertical="center" wrapText="1"/>
    </xf>
    <xf numFmtId="164" fontId="25" fillId="2" borderId="10" xfId="0" applyNumberFormat="1" applyFont="1" applyFill="1" applyBorder="1" applyAlignment="1">
      <alignment horizontal="center" vertical="center" wrapText="1"/>
    </xf>
    <xf numFmtId="164" fontId="25" fillId="2" borderId="6" xfId="0" applyNumberFormat="1" applyFont="1" applyFill="1" applyBorder="1" applyAlignment="1">
      <alignment horizontal="center" vertical="center" wrapText="1"/>
    </xf>
    <xf numFmtId="164" fontId="20" fillId="2" borderId="13" xfId="0" applyNumberFormat="1" applyFont="1" applyFill="1" applyBorder="1" applyAlignment="1">
      <alignment horizontal="center" vertical="center" wrapText="1"/>
    </xf>
    <xf numFmtId="164" fontId="20" fillId="2" borderId="6" xfId="0" applyNumberFormat="1" applyFont="1" applyFill="1" applyBorder="1" applyAlignment="1">
      <alignment horizontal="center" vertical="center" wrapText="1"/>
    </xf>
    <xf numFmtId="164" fontId="20" fillId="2" borderId="7" xfId="0" applyNumberFormat="1" applyFont="1" applyFill="1" applyBorder="1" applyAlignment="1">
      <alignment horizontal="center" vertical="center" wrapText="1"/>
    </xf>
    <xf numFmtId="164" fontId="20" fillId="0" borderId="7" xfId="1" applyNumberFormat="1" applyFont="1" applyBorder="1" applyAlignment="1">
      <alignment horizontal="center" vertical="center" wrapText="1"/>
    </xf>
    <xf numFmtId="165" fontId="20" fillId="0" borderId="7" xfId="1" applyNumberFormat="1" applyFont="1" applyBorder="1" applyAlignment="1">
      <alignment horizontal="center" vertical="center" wrapText="1"/>
    </xf>
    <xf numFmtId="164" fontId="20" fillId="0" borderId="6" xfId="1" applyNumberFormat="1" applyFont="1" applyBorder="1" applyAlignment="1">
      <alignment horizontal="center" vertical="center" wrapText="1"/>
    </xf>
    <xf numFmtId="165" fontId="20" fillId="0" borderId="6" xfId="1" applyNumberFormat="1" applyFont="1" applyBorder="1" applyAlignment="1">
      <alignment horizontal="center" vertical="center" wrapText="1"/>
    </xf>
    <xf numFmtId="164" fontId="20" fillId="0" borderId="13" xfId="1" applyNumberFormat="1" applyFont="1" applyBorder="1" applyAlignment="1">
      <alignment horizontal="center" vertical="center" wrapText="1"/>
    </xf>
    <xf numFmtId="165" fontId="20" fillId="0" borderId="19" xfId="1" applyNumberFormat="1" applyFont="1" applyBorder="1" applyAlignment="1">
      <alignment horizontal="center" vertical="center" wrapText="1"/>
    </xf>
    <xf numFmtId="166" fontId="20" fillId="2" borderId="6" xfId="0" applyNumberFormat="1" applyFont="1" applyFill="1" applyBorder="1" applyAlignment="1">
      <alignment horizontal="center" vertical="center" wrapText="1"/>
    </xf>
    <xf numFmtId="4" fontId="25" fillId="2" borderId="5" xfId="0" applyNumberFormat="1" applyFont="1" applyFill="1" applyBorder="1" applyAlignment="1">
      <alignment horizontal="center" vertical="center" wrapText="1"/>
    </xf>
    <xf numFmtId="4" fontId="20" fillId="2" borderId="4" xfId="0" applyNumberFormat="1" applyFont="1" applyFill="1" applyBorder="1" applyAlignment="1">
      <alignment horizontal="center" vertical="center" wrapText="1"/>
    </xf>
    <xf numFmtId="3" fontId="20" fillId="2" borderId="4" xfId="0" applyNumberFormat="1" applyFont="1" applyFill="1" applyBorder="1" applyAlignment="1">
      <alignment horizontal="center" vertical="center" wrapText="1"/>
    </xf>
    <xf numFmtId="4" fontId="20" fillId="2" borderId="3" xfId="0" applyNumberFormat="1" applyFont="1" applyFill="1" applyBorder="1" applyAlignment="1">
      <alignment horizontal="center" vertical="center" wrapText="1"/>
    </xf>
    <xf numFmtId="3" fontId="20" fillId="2" borderId="3" xfId="0" applyNumberFormat="1" applyFont="1" applyFill="1" applyBorder="1" applyAlignment="1">
      <alignment horizontal="center" vertical="center" wrapText="1"/>
    </xf>
    <xf numFmtId="0" fontId="23" fillId="2" borderId="0" xfId="1" applyFont="1" applyFill="1"/>
    <xf numFmtId="164" fontId="20" fillId="2" borderId="2" xfId="1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/>
    </xf>
    <xf numFmtId="0" fontId="8" fillId="0" borderId="12" xfId="7" applyFont="1" applyBorder="1" applyAlignment="1">
      <alignment wrapText="1"/>
    </xf>
    <xf numFmtId="164" fontId="8" fillId="0" borderId="2" xfId="4" applyNumberFormat="1" applyFont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164" fontId="8" fillId="2" borderId="32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6" fontId="20" fillId="2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5" fillId="0" borderId="2" xfId="0" applyFont="1" applyBorder="1"/>
    <xf numFmtId="164" fontId="25" fillId="0" borderId="2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/>
    </xf>
    <xf numFmtId="2" fontId="20" fillId="0" borderId="2" xfId="0" applyNumberFormat="1" applyFont="1" applyBorder="1" applyAlignment="1">
      <alignment horizontal="center"/>
    </xf>
    <xf numFmtId="2" fontId="25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center" vertical="center" wrapText="1"/>
    </xf>
    <xf numFmtId="0" fontId="27" fillId="0" borderId="2" xfId="4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/>
    </xf>
    <xf numFmtId="164" fontId="19" fillId="0" borderId="2" xfId="0" applyNumberFormat="1" applyFont="1" applyBorder="1" applyAlignment="1">
      <alignment horizontal="left" vertical="center" wrapText="1"/>
    </xf>
    <xf numFmtId="0" fontId="8" fillId="0" borderId="2" xfId="4" applyFont="1" applyBorder="1" applyAlignment="1">
      <alignment horizontal="center" vertical="center" wrapText="1"/>
    </xf>
    <xf numFmtId="164" fontId="20" fillId="0" borderId="2" xfId="0" applyNumberFormat="1" applyFont="1" applyBorder="1" applyAlignment="1">
      <alignment horizontal="left" vertical="center" wrapText="1"/>
    </xf>
    <xf numFmtId="164" fontId="27" fillId="0" borderId="2" xfId="0" applyNumberFormat="1" applyFont="1" applyBorder="1" applyAlignment="1">
      <alignment horizontal="center" vertical="center"/>
    </xf>
    <xf numFmtId="166" fontId="20" fillId="0" borderId="2" xfId="0" applyNumberFormat="1" applyFont="1" applyBorder="1" applyAlignment="1">
      <alignment horizontal="center" vertical="center"/>
    </xf>
    <xf numFmtId="166" fontId="20" fillId="2" borderId="2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8" fillId="0" borderId="17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3" fillId="0" borderId="1" xfId="1" applyFont="1" applyBorder="1" applyAlignment="1" applyProtection="1">
      <alignment horizontal="center" vertical="center" wrapText="1"/>
      <protection locked="0"/>
    </xf>
    <xf numFmtId="0" fontId="7" fillId="3" borderId="0" xfId="1" applyFont="1" applyFill="1" applyAlignment="1">
      <alignment horizontal="center"/>
    </xf>
    <xf numFmtId="0" fontId="15" fillId="0" borderId="0" xfId="1" applyFont="1" applyAlignment="1" applyProtection="1">
      <alignment horizontal="left" vertical="center" wrapText="1"/>
      <protection locked="0"/>
    </xf>
    <xf numFmtId="0" fontId="7" fillId="0" borderId="0" xfId="1" applyFont="1" applyAlignment="1" applyProtection="1">
      <alignment horizontal="left" vertical="center" wrapText="1"/>
      <protection locked="0"/>
    </xf>
    <xf numFmtId="0" fontId="34" fillId="9" borderId="0" xfId="1" applyFont="1" applyFill="1" applyAlignment="1">
      <alignment horizontal="center"/>
    </xf>
    <xf numFmtId="0" fontId="6" fillId="9" borderId="0" xfId="1" applyFont="1" applyFill="1" applyAlignment="1">
      <alignment horizontal="center"/>
    </xf>
    <xf numFmtId="0" fontId="13" fillId="0" borderId="0" xfId="1" applyFont="1" applyAlignment="1" applyProtection="1">
      <alignment horizontal="center" vertical="center" wrapText="1"/>
      <protection locked="0"/>
    </xf>
    <xf numFmtId="0" fontId="11" fillId="3" borderId="7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8" fillId="3" borderId="17" xfId="6" applyFont="1" applyFill="1" applyBorder="1" applyAlignment="1">
      <alignment horizontal="center"/>
    </xf>
    <xf numFmtId="0" fontId="7" fillId="0" borderId="0" xfId="6" applyFont="1" applyAlignment="1">
      <alignment horizontal="center" vertical="top"/>
    </xf>
    <xf numFmtId="0" fontId="11" fillId="3" borderId="3" xfId="1" applyFont="1" applyFill="1" applyBorder="1" applyAlignment="1">
      <alignment horizontal="center" vertical="center" wrapText="1"/>
    </xf>
    <xf numFmtId="0" fontId="11" fillId="3" borderId="16" xfId="1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top"/>
    </xf>
    <xf numFmtId="0" fontId="11" fillId="0" borderId="4" xfId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8" fillId="0" borderId="17" xfId="6" applyFont="1" applyBorder="1" applyAlignment="1">
      <alignment horizontal="center"/>
    </xf>
    <xf numFmtId="0" fontId="1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11" fillId="9" borderId="2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11" fillId="2" borderId="2" xfId="1" applyFont="1" applyFill="1" applyBorder="1" applyAlignment="1">
      <alignment horizontal="center" vertical="center" wrapText="1"/>
    </xf>
    <xf numFmtId="0" fontId="27" fillId="3" borderId="17" xfId="6" applyFont="1" applyFill="1" applyBorder="1" applyAlignment="1">
      <alignment horizontal="center"/>
    </xf>
    <xf numFmtId="0" fontId="0" fillId="0" borderId="0" xfId="0" applyAlignment="1">
      <alignment wrapText="1"/>
    </xf>
    <xf numFmtId="0" fontId="20" fillId="2" borderId="0" xfId="6" applyFont="1" applyFill="1" applyAlignment="1">
      <alignment horizontal="center"/>
    </xf>
    <xf numFmtId="0" fontId="7" fillId="3" borderId="0" xfId="6" applyFont="1" applyFill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3" borderId="1" xfId="6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7" fillId="0" borderId="31" xfId="6" applyFont="1" applyBorder="1" applyAlignment="1">
      <alignment horizontal="center" vertical="top"/>
    </xf>
    <xf numFmtId="0" fontId="0" fillId="0" borderId="31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19" fillId="0" borderId="31" xfId="0" applyFont="1" applyBorder="1" applyAlignment="1">
      <alignment vertical="top"/>
    </xf>
    <xf numFmtId="0" fontId="8" fillId="0" borderId="7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top" wrapText="1"/>
    </xf>
    <xf numFmtId="0" fontId="30" fillId="0" borderId="31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top"/>
    </xf>
  </cellXfs>
  <cellStyles count="8">
    <cellStyle name="Звичайний 2" xfId="3"/>
    <cellStyle name="Звичайний 2 2" xfId="1"/>
    <cellStyle name="Звичайний 2 2 2" xfId="4"/>
    <cellStyle name="Звичайний 2 2 2 2" xfId="6"/>
    <cellStyle name="Звичайний 3" xfId="2"/>
    <cellStyle name="Обычный" xfId="0" builtinId="0"/>
    <cellStyle name="Обычный 2" xfId="5"/>
    <cellStyle name="Обычный_3.1 Надходження та видатки до ФП  прав " xfId="7"/>
  </cellStyles>
  <dxfs count="0"/>
  <tableStyles count="0" defaultTableStyle="TableStyleMedium2" defaultPivotStyle="PivotStyleLight16"/>
  <colors>
    <mruColors>
      <color rgb="FFCCFF66"/>
      <color rgb="FF99FF99"/>
      <color rgb="FF00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1"/>
  <sheetViews>
    <sheetView topLeftCell="A13" workbookViewId="0">
      <selection activeCell="E29" sqref="E29"/>
    </sheetView>
  </sheetViews>
  <sheetFormatPr defaultRowHeight="15" x14ac:dyDescent="0.25"/>
  <cols>
    <col min="1" max="1" width="2.42578125" customWidth="1"/>
    <col min="2" max="2" width="47.140625" customWidth="1"/>
    <col min="3" max="3" width="19.140625" customWidth="1"/>
    <col min="4" max="4" width="19.28515625" customWidth="1"/>
    <col min="5" max="5" width="22.42578125" customWidth="1"/>
    <col min="6" max="6" width="15.5703125" customWidth="1"/>
    <col min="7" max="7" width="12.42578125" customWidth="1"/>
  </cols>
  <sheetData>
    <row r="3" spans="2:8" ht="15.75" x14ac:dyDescent="0.25">
      <c r="B3" s="108">
        <v>1</v>
      </c>
      <c r="C3" s="108">
        <v>2</v>
      </c>
      <c r="D3" s="108">
        <v>3</v>
      </c>
      <c r="E3" s="108">
        <v>4</v>
      </c>
      <c r="F3" s="108">
        <v>5</v>
      </c>
      <c r="G3" s="108">
        <v>6</v>
      </c>
    </row>
    <row r="4" spans="2:8" ht="63" x14ac:dyDescent="0.25">
      <c r="B4" s="114" t="s">
        <v>48</v>
      </c>
      <c r="C4" s="125" t="s">
        <v>218</v>
      </c>
      <c r="D4" s="125" t="s">
        <v>196</v>
      </c>
      <c r="E4" s="125" t="s">
        <v>207</v>
      </c>
      <c r="F4" s="132" t="s">
        <v>213</v>
      </c>
      <c r="G4" s="132" t="s">
        <v>214</v>
      </c>
    </row>
    <row r="5" spans="2:8" ht="15.75" x14ac:dyDescent="0.25">
      <c r="B5" s="115" t="s">
        <v>187</v>
      </c>
      <c r="C5" s="126">
        <f>'Додаток 2 Фін.звіт'!D18</f>
        <v>16615.454000000002</v>
      </c>
      <c r="D5" s="126">
        <f>'Таблиця 1 рядок 1121  МБ+БОА'!C32</f>
        <v>16615.454000000002</v>
      </c>
      <c r="E5" s="126">
        <f>'Таблиця 4 рядок 1210 Опер вит'!F9+'Таблиця 4 рядок 1210 Опер вит'!H9</f>
        <v>16615.454000000002</v>
      </c>
      <c r="F5" s="126">
        <f>C5-D5</f>
        <v>0</v>
      </c>
      <c r="G5" s="126">
        <f>C5-E5</f>
        <v>0</v>
      </c>
    </row>
    <row r="6" spans="2:8" ht="47.25" x14ac:dyDescent="0.25">
      <c r="B6" s="116"/>
      <c r="C6" s="127"/>
      <c r="D6" s="125" t="s">
        <v>197</v>
      </c>
      <c r="E6" s="125" t="s">
        <v>208</v>
      </c>
      <c r="F6" s="127"/>
      <c r="G6" s="132" t="s">
        <v>215</v>
      </c>
    </row>
    <row r="7" spans="2:8" ht="15.75" x14ac:dyDescent="0.25">
      <c r="B7" s="115" t="s">
        <v>188</v>
      </c>
      <c r="C7" s="126"/>
      <c r="D7" s="126">
        <f>'Таблиця 1 рядок 1121  МБ+БОА'!C21</f>
        <v>12445.505000000001</v>
      </c>
      <c r="E7" s="126">
        <f>'Таблиця 4 рядок 1210 Опер вит'!F9</f>
        <v>12445.505000000001</v>
      </c>
      <c r="F7" s="126"/>
      <c r="G7" s="126">
        <f>D7-E7</f>
        <v>0</v>
      </c>
    </row>
    <row r="8" spans="2:8" ht="31.5" x14ac:dyDescent="0.25">
      <c r="B8" s="117"/>
      <c r="C8" s="125" t="s">
        <v>219</v>
      </c>
      <c r="D8" s="125" t="s">
        <v>198</v>
      </c>
      <c r="E8" s="131"/>
      <c r="F8" s="132" t="s">
        <v>213</v>
      </c>
      <c r="G8" s="131"/>
    </row>
    <row r="9" spans="2:8" ht="15.75" x14ac:dyDescent="0.25">
      <c r="B9" s="118" t="s">
        <v>118</v>
      </c>
      <c r="C9" s="126">
        <f>'Додаток 2 Фін.звіт'!D20</f>
        <v>1596.7739999999999</v>
      </c>
      <c r="D9" s="126">
        <f>'Таблиця 2 рядок 1123 % б+грант'!C15</f>
        <v>1596.7739999999999</v>
      </c>
      <c r="E9" s="126"/>
      <c r="F9" s="126">
        <f>C9-D9</f>
        <v>0</v>
      </c>
      <c r="G9" s="126"/>
    </row>
    <row r="10" spans="2:8" ht="31.5" x14ac:dyDescent="0.25">
      <c r="B10" s="117"/>
      <c r="C10" s="125" t="s">
        <v>220</v>
      </c>
      <c r="D10" s="125" t="s">
        <v>199</v>
      </c>
      <c r="E10" s="131"/>
      <c r="F10" s="132" t="s">
        <v>213</v>
      </c>
      <c r="G10" s="131"/>
    </row>
    <row r="11" spans="2:8" ht="15.75" x14ac:dyDescent="0.25">
      <c r="B11" s="89" t="s">
        <v>189</v>
      </c>
      <c r="C11" s="126">
        <f>'Додаток 2 Фін.звіт'!D24</f>
        <v>8.1029999999999998</v>
      </c>
      <c r="D11" s="126">
        <f>'Таблиця 3 рядок 1133 вибуття '!C12</f>
        <v>8.1029999999999998</v>
      </c>
      <c r="E11" s="126"/>
      <c r="F11" s="126">
        <f>C11-D11</f>
        <v>0</v>
      </c>
      <c r="G11" s="126"/>
    </row>
    <row r="12" spans="2:8" ht="31.5" x14ac:dyDescent="0.25">
      <c r="B12" s="117"/>
      <c r="C12" s="125" t="s">
        <v>221</v>
      </c>
      <c r="D12" s="125" t="s">
        <v>200</v>
      </c>
      <c r="E12" s="131"/>
      <c r="F12" s="132" t="s">
        <v>213</v>
      </c>
      <c r="G12" s="131"/>
    </row>
    <row r="13" spans="2:8" ht="31.5" x14ac:dyDescent="0.25">
      <c r="B13" s="119" t="s">
        <v>190</v>
      </c>
      <c r="C13" s="126">
        <f>'Додаток 2 Фін.звіт'!D26</f>
        <v>51110.939000000006</v>
      </c>
      <c r="D13" s="126">
        <f>'Таблиця 4 рядок 1210 Опер вит'!L9</f>
        <v>51110.939000000013</v>
      </c>
      <c r="E13" s="126"/>
      <c r="F13" s="126">
        <f>C13-D13</f>
        <v>0</v>
      </c>
      <c r="G13" s="126"/>
    </row>
    <row r="14" spans="2:8" ht="31.5" x14ac:dyDescent="0.25">
      <c r="B14" s="117"/>
      <c r="C14" s="125" t="s">
        <v>222</v>
      </c>
      <c r="D14" s="125" t="s">
        <v>224</v>
      </c>
      <c r="E14" s="131"/>
      <c r="F14" s="132" t="s">
        <v>213</v>
      </c>
      <c r="G14" s="132"/>
    </row>
    <row r="15" spans="2:8" ht="15.75" x14ac:dyDescent="0.25">
      <c r="B15" s="89" t="s">
        <v>29</v>
      </c>
      <c r="C15" s="126">
        <f>'Додаток 2 Фін.звіт'!D27</f>
        <v>25231.124000000003</v>
      </c>
      <c r="D15" s="126">
        <f>'Додаток 2 Фін.звіт'!D97</f>
        <v>25231.122999999996</v>
      </c>
      <c r="E15" s="126"/>
      <c r="F15" s="126">
        <f>C15-D15</f>
        <v>1.0000000074796844E-3</v>
      </c>
      <c r="G15" s="126"/>
      <c r="H15" t="s">
        <v>216</v>
      </c>
    </row>
    <row r="16" spans="2:8" ht="31.5" x14ac:dyDescent="0.25">
      <c r="B16" s="117"/>
      <c r="C16" s="125" t="s">
        <v>223</v>
      </c>
      <c r="D16" s="125" t="s">
        <v>225</v>
      </c>
      <c r="E16" s="131" t="s">
        <v>209</v>
      </c>
      <c r="F16" s="132" t="s">
        <v>213</v>
      </c>
      <c r="G16" s="132" t="s">
        <v>214</v>
      </c>
    </row>
    <row r="17" spans="2:8" ht="15.75" x14ac:dyDescent="0.25">
      <c r="B17" s="91" t="s">
        <v>28</v>
      </c>
      <c r="C17" s="126">
        <f>'Додаток 2 Фін.звіт'!D28</f>
        <v>5282.2560000000003</v>
      </c>
      <c r="D17" s="126">
        <f>'Додаток 2 Фін.звіт'!D58</f>
        <v>5282.2560000000003</v>
      </c>
      <c r="E17" s="126">
        <f>C15*22%</f>
        <v>5550.8472800000009</v>
      </c>
      <c r="F17" s="126">
        <f>C17-D17</f>
        <v>0</v>
      </c>
      <c r="G17" s="126">
        <f>C17-E17</f>
        <v>-268.59128000000055</v>
      </c>
      <c r="H17" t="s">
        <v>216</v>
      </c>
    </row>
    <row r="18" spans="2:8" ht="31.5" x14ac:dyDescent="0.25">
      <c r="B18" s="120"/>
      <c r="C18" s="128"/>
      <c r="D18" s="130" t="s">
        <v>226</v>
      </c>
      <c r="E18" s="128" t="s">
        <v>272</v>
      </c>
      <c r="F18" s="128"/>
      <c r="G18" s="133" t="s">
        <v>214</v>
      </c>
    </row>
    <row r="19" spans="2:8" ht="15.75" x14ac:dyDescent="0.25">
      <c r="B19" s="38" t="s">
        <v>17</v>
      </c>
      <c r="C19" s="129"/>
      <c r="D19" s="126">
        <f>'Додаток 2 Фін.звіт'!D55</f>
        <v>1263.7950000000001</v>
      </c>
      <c r="E19" s="126">
        <f>C15*5%</f>
        <v>1261.5562000000002</v>
      </c>
      <c r="F19" s="126"/>
      <c r="G19" s="126">
        <f>D19-E19</f>
        <v>2.2387999999998556</v>
      </c>
    </row>
    <row r="20" spans="2:8" ht="31.5" x14ac:dyDescent="0.25">
      <c r="B20" s="120"/>
      <c r="C20" s="125" t="s">
        <v>227</v>
      </c>
      <c r="D20" s="125" t="s">
        <v>201</v>
      </c>
      <c r="E20" s="125" t="s">
        <v>210</v>
      </c>
      <c r="F20" s="132" t="s">
        <v>213</v>
      </c>
      <c r="G20" s="132" t="s">
        <v>214</v>
      </c>
    </row>
    <row r="21" spans="2:8" ht="15.75" x14ac:dyDescent="0.25">
      <c r="B21" s="118" t="s">
        <v>128</v>
      </c>
      <c r="C21" s="126">
        <f>'Додаток 2 Фін.звіт'!D42</f>
        <v>8697.360999999999</v>
      </c>
      <c r="D21" s="126">
        <f>'Таблиця 4 рядок 1210 Опер вит'!L25</f>
        <v>8697.3610000000008</v>
      </c>
      <c r="E21" s="126">
        <f>'Таблиця 5 рядок 1215  І оп ви'!C21</f>
        <v>8697.360999999999</v>
      </c>
      <c r="F21" s="126">
        <f>C21-D21</f>
        <v>0</v>
      </c>
      <c r="G21" s="126">
        <f>C21-E21</f>
        <v>0</v>
      </c>
    </row>
    <row r="22" spans="2:8" ht="31.5" x14ac:dyDescent="0.25">
      <c r="B22" s="120"/>
      <c r="C22" s="125" t="s">
        <v>228</v>
      </c>
      <c r="D22" s="125" t="s">
        <v>202</v>
      </c>
      <c r="E22" s="128"/>
      <c r="F22" s="132" t="s">
        <v>213</v>
      </c>
      <c r="G22" s="128"/>
    </row>
    <row r="23" spans="2:8" ht="15.75" x14ac:dyDescent="0.25">
      <c r="B23" s="118" t="s">
        <v>191</v>
      </c>
      <c r="C23" s="126">
        <f>'Додаток 2 Фін.звіт'!D59</f>
        <v>0</v>
      </c>
      <c r="D23" s="126">
        <f>'Таблиця 6 рядок 3060'!C21</f>
        <v>0</v>
      </c>
      <c r="E23" s="126"/>
      <c r="F23" s="126">
        <f>C23-D23</f>
        <v>0</v>
      </c>
      <c r="G23" s="126"/>
    </row>
    <row r="24" spans="2:8" ht="31.5" x14ac:dyDescent="0.25">
      <c r="B24" s="121"/>
      <c r="C24" s="130" t="s">
        <v>229</v>
      </c>
      <c r="D24" s="130" t="s">
        <v>203</v>
      </c>
      <c r="E24" s="121"/>
      <c r="F24" s="133" t="s">
        <v>213</v>
      </c>
      <c r="G24" s="121"/>
    </row>
    <row r="25" spans="2:8" ht="45" x14ac:dyDescent="0.25">
      <c r="B25" s="122" t="s">
        <v>192</v>
      </c>
      <c r="C25" s="126">
        <f>'Додаток 2 Фін.звіт'!D69</f>
        <v>7800.1549999999997</v>
      </c>
      <c r="D25" s="126">
        <f>'Таблиця 7 рядок 5013  МБ'!C17</f>
        <v>7800.1549999999997</v>
      </c>
      <c r="E25" s="126"/>
      <c r="F25" s="126">
        <f>C25-D25</f>
        <v>0</v>
      </c>
      <c r="G25" s="126"/>
    </row>
    <row r="26" spans="2:8" ht="31.5" x14ac:dyDescent="0.25">
      <c r="B26" s="123"/>
      <c r="C26" s="130" t="s">
        <v>230</v>
      </c>
      <c r="D26" s="130" t="s">
        <v>204</v>
      </c>
      <c r="E26" s="128"/>
      <c r="F26" s="133" t="s">
        <v>213</v>
      </c>
      <c r="G26" s="128"/>
    </row>
    <row r="27" spans="2:8" ht="15.75" x14ac:dyDescent="0.25">
      <c r="B27" s="124" t="s">
        <v>193</v>
      </c>
      <c r="C27" s="126">
        <f>'Додаток 2 Фін.звіт'!D76</f>
        <v>404.86099999999999</v>
      </c>
      <c r="D27" s="126">
        <f>'Таблиця 8 рядок 6000  Капи'!L15</f>
        <v>404.86099999999999</v>
      </c>
      <c r="E27" s="126"/>
      <c r="F27" s="126">
        <f>C27-D27</f>
        <v>0</v>
      </c>
      <c r="G27" s="126"/>
    </row>
    <row r="28" spans="2:8" ht="31.5" x14ac:dyDescent="0.25">
      <c r="B28" s="124"/>
      <c r="C28" s="130" t="s">
        <v>231</v>
      </c>
      <c r="D28" s="130" t="s">
        <v>205</v>
      </c>
      <c r="E28" s="130" t="s">
        <v>211</v>
      </c>
      <c r="F28" s="132" t="s">
        <v>213</v>
      </c>
      <c r="G28" s="132" t="s">
        <v>214</v>
      </c>
    </row>
    <row r="29" spans="2:8" ht="15.75" x14ac:dyDescent="0.25">
      <c r="B29" s="124" t="s">
        <v>194</v>
      </c>
      <c r="C29" s="126">
        <f>'Додаток 2 Фін.звіт'!D78</f>
        <v>61.331000000000003</v>
      </c>
      <c r="D29" s="126">
        <f>'Таблиця 8 рядок 6000  Капи'!L10</f>
        <v>61.331000000000003</v>
      </c>
      <c r="E29" s="126">
        <f>'Таблиця 9 рядок 6020  Осн зас'!D22</f>
        <v>61.331000000000003</v>
      </c>
      <c r="F29" s="126">
        <f>C29-D29</f>
        <v>0</v>
      </c>
      <c r="G29" s="126">
        <f>C29-E29</f>
        <v>0</v>
      </c>
    </row>
    <row r="30" spans="2:8" ht="31.5" x14ac:dyDescent="0.25">
      <c r="B30" s="123"/>
      <c r="C30" s="130" t="s">
        <v>232</v>
      </c>
      <c r="D30" s="130" t="s">
        <v>206</v>
      </c>
      <c r="E30" s="130" t="s">
        <v>212</v>
      </c>
      <c r="F30" s="132" t="s">
        <v>213</v>
      </c>
      <c r="G30" s="132" t="s">
        <v>214</v>
      </c>
    </row>
    <row r="31" spans="2:8" ht="45" x14ac:dyDescent="0.25">
      <c r="B31" s="122" t="s">
        <v>195</v>
      </c>
      <c r="C31" s="126">
        <f>'Додаток 2 Фін.звіт'!D81+'Додаток 2 Фін.звіт'!D82</f>
        <v>0</v>
      </c>
      <c r="D31" s="126">
        <f>'Таблиця 8 рядок 6000  Капи'!L13+'Таблиця 8 рядок 6000  Капи'!L14</f>
        <v>0</v>
      </c>
      <c r="E31" s="126">
        <f>'Таблиця 10 рядки 6050,6060'!B20</f>
        <v>0</v>
      </c>
      <c r="F31" s="126">
        <f>C31-D31</f>
        <v>0</v>
      </c>
      <c r="G31" s="126">
        <f>C31-E31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117"/>
  <sheetViews>
    <sheetView topLeftCell="A28" zoomScale="89" zoomScaleNormal="89" workbookViewId="0">
      <selection activeCell="D42" sqref="D42"/>
    </sheetView>
  </sheetViews>
  <sheetFormatPr defaultColWidth="9.140625" defaultRowHeight="18" x14ac:dyDescent="0.3"/>
  <cols>
    <col min="1" max="1" width="73.28515625" style="4" customWidth="1"/>
    <col min="2" max="2" width="8.42578125" style="4" customWidth="1"/>
    <col min="3" max="3" width="13.42578125" style="3" customWidth="1"/>
    <col min="4" max="4" width="13.85546875" style="3" customWidth="1"/>
    <col min="5" max="5" width="14.140625" style="3" customWidth="1"/>
    <col min="6" max="6" width="11.5703125" style="3" customWidth="1"/>
    <col min="7" max="7" width="13" style="2" bestFit="1" customWidth="1"/>
    <col min="8" max="8" width="15.28515625" style="2" customWidth="1"/>
    <col min="9" max="9" width="10.42578125" style="2" bestFit="1" customWidth="1"/>
    <col min="10" max="11" width="9.140625" style="2"/>
    <col min="12" max="16384" width="9.140625" style="1"/>
  </cols>
  <sheetData>
    <row r="1" spans="1:11" ht="18.75" customHeight="1" x14ac:dyDescent="0.3">
      <c r="A1" s="6"/>
      <c r="B1" s="323" t="s">
        <v>45</v>
      </c>
      <c r="C1" s="323"/>
      <c r="D1" s="323"/>
      <c r="E1" s="323"/>
      <c r="F1" s="323"/>
    </row>
    <row r="2" spans="1:11" ht="43.5" customHeight="1" x14ac:dyDescent="0.3">
      <c r="A2" s="6"/>
      <c r="B2" s="324" t="s">
        <v>116</v>
      </c>
      <c r="C2" s="324"/>
      <c r="D2" s="324"/>
      <c r="E2" s="324"/>
      <c r="F2" s="324"/>
    </row>
    <row r="3" spans="1:11" s="2" customFormat="1" ht="4.5" customHeight="1" x14ac:dyDescent="0.3">
      <c r="A3" s="18"/>
      <c r="B3" s="6"/>
      <c r="C3" s="5"/>
      <c r="D3" s="3"/>
      <c r="E3" s="17"/>
      <c r="F3" s="17"/>
    </row>
    <row r="4" spans="1:11" s="2" customFormat="1" ht="16.899999999999999" customHeight="1" x14ac:dyDescent="0.3">
      <c r="A4" s="327" t="s">
        <v>44</v>
      </c>
      <c r="B4" s="327"/>
      <c r="C4" s="327"/>
      <c r="D4" s="327"/>
      <c r="E4" s="327"/>
      <c r="F4" s="327"/>
    </row>
    <row r="5" spans="1:11" s="2" customFormat="1" ht="18.75" x14ac:dyDescent="0.3">
      <c r="A5" s="321" t="s">
        <v>271</v>
      </c>
      <c r="B5" s="321"/>
      <c r="C5" s="321"/>
      <c r="D5" s="321"/>
      <c r="E5" s="321"/>
      <c r="F5" s="321"/>
    </row>
    <row r="6" spans="1:11" s="2" customFormat="1" ht="13.15" customHeight="1" x14ac:dyDescent="0.3">
      <c r="A6" s="322" t="s">
        <v>43</v>
      </c>
      <c r="B6" s="322"/>
      <c r="C6" s="322"/>
      <c r="D6" s="322"/>
      <c r="E6" s="322"/>
      <c r="F6" s="322"/>
    </row>
    <row r="7" spans="1:11" s="2" customFormat="1" ht="14.25" customHeight="1" x14ac:dyDescent="0.3">
      <c r="A7" s="325" t="s">
        <v>280</v>
      </c>
      <c r="B7" s="326"/>
      <c r="C7" s="326"/>
      <c r="D7" s="326"/>
      <c r="E7" s="326"/>
      <c r="F7" s="326"/>
    </row>
    <row r="8" spans="1:11" s="2" customFormat="1" ht="15" customHeight="1" x14ac:dyDescent="0.3">
      <c r="A8" s="77" t="s">
        <v>112</v>
      </c>
      <c r="B8" s="16"/>
      <c r="C8" s="16"/>
      <c r="D8" s="16"/>
      <c r="E8" s="16"/>
      <c r="F8" s="15" t="s">
        <v>42</v>
      </c>
    </row>
    <row r="9" spans="1:11" s="2" customFormat="1" ht="18" customHeight="1" x14ac:dyDescent="0.3">
      <c r="A9" s="330" t="s">
        <v>48</v>
      </c>
      <c r="B9" s="330" t="s">
        <v>46</v>
      </c>
      <c r="C9" s="331" t="s">
        <v>97</v>
      </c>
      <c r="D9" s="331" t="s">
        <v>98</v>
      </c>
      <c r="E9" s="332" t="s">
        <v>99</v>
      </c>
      <c r="F9" s="328" t="s">
        <v>113</v>
      </c>
    </row>
    <row r="10" spans="1:11" s="2" customFormat="1" ht="27" customHeight="1" x14ac:dyDescent="0.3">
      <c r="A10" s="330"/>
      <c r="B10" s="330"/>
      <c r="C10" s="331"/>
      <c r="D10" s="331"/>
      <c r="E10" s="332"/>
      <c r="F10" s="329"/>
    </row>
    <row r="11" spans="1:11" s="2" customFormat="1" x14ac:dyDescent="0.3">
      <c r="A11" s="19" t="s">
        <v>41</v>
      </c>
      <c r="B11" s="19" t="s">
        <v>40</v>
      </c>
      <c r="C11" s="19">
        <v>3</v>
      </c>
      <c r="D11" s="19">
        <v>4</v>
      </c>
      <c r="E11" s="20">
        <v>5</v>
      </c>
      <c r="F11" s="14">
        <v>6</v>
      </c>
    </row>
    <row r="12" spans="1:11" s="2" customFormat="1" x14ac:dyDescent="0.3">
      <c r="A12" s="70" t="s">
        <v>39</v>
      </c>
      <c r="B12" s="80"/>
      <c r="C12" s="107"/>
      <c r="D12" s="107"/>
      <c r="E12" s="80"/>
      <c r="F12" s="81"/>
    </row>
    <row r="13" spans="1:11" s="2" customFormat="1" x14ac:dyDescent="0.3">
      <c r="A13" s="13" t="s">
        <v>38</v>
      </c>
      <c r="B13" s="12">
        <v>1100</v>
      </c>
      <c r="C13" s="257">
        <f>C14+C17+C21</f>
        <v>57878.008000000002</v>
      </c>
      <c r="D13" s="257">
        <f>D14+D17+D21</f>
        <v>57795.009000000005</v>
      </c>
      <c r="E13" s="187">
        <f>D13-C13</f>
        <v>-82.998999999996158</v>
      </c>
      <c r="F13" s="188">
        <f>D13/C13*100</f>
        <v>99.856596654121205</v>
      </c>
    </row>
    <row r="14" spans="1:11" s="2" customFormat="1" x14ac:dyDescent="0.3">
      <c r="A14" s="21" t="s">
        <v>37</v>
      </c>
      <c r="B14" s="22" t="s">
        <v>36</v>
      </c>
      <c r="C14" s="258">
        <f>C15+C16</f>
        <v>35842.357000000004</v>
      </c>
      <c r="D14" s="189">
        <f>D15+D16</f>
        <v>35894.44</v>
      </c>
      <c r="E14" s="187">
        <f t="shared" ref="E14:E77" si="0">D14-C14</f>
        <v>52.082999999998719</v>
      </c>
      <c r="F14" s="188">
        <f t="shared" ref="F14:F77" si="1">D14/C14*100</f>
        <v>100.1453113142085</v>
      </c>
    </row>
    <row r="15" spans="1:11" s="2" customFormat="1" x14ac:dyDescent="0.3">
      <c r="A15" s="9" t="s">
        <v>35</v>
      </c>
      <c r="B15" s="8" t="s">
        <v>34</v>
      </c>
      <c r="C15" s="289">
        <f>35234.357</f>
        <v>35234.357000000004</v>
      </c>
      <c r="D15" s="259">
        <v>35234.357000000004</v>
      </c>
      <c r="E15" s="187">
        <f t="shared" si="0"/>
        <v>0</v>
      </c>
      <c r="F15" s="188">
        <f t="shared" si="1"/>
        <v>100</v>
      </c>
    </row>
    <row r="16" spans="1:11" s="3" customFormat="1" ht="31.5" x14ac:dyDescent="0.3">
      <c r="A16" s="23" t="s">
        <v>49</v>
      </c>
      <c r="B16" s="8" t="s">
        <v>33</v>
      </c>
      <c r="C16" s="290">
        <v>608</v>
      </c>
      <c r="D16" s="260">
        <v>660.08299999999997</v>
      </c>
      <c r="E16" s="187">
        <f t="shared" si="0"/>
        <v>52.08299999999997</v>
      </c>
      <c r="F16" s="188">
        <f t="shared" si="1"/>
        <v>108.56628289473684</v>
      </c>
      <c r="G16" s="2"/>
      <c r="H16" s="2"/>
      <c r="I16" s="2"/>
      <c r="J16" s="2"/>
      <c r="K16" s="2"/>
    </row>
    <row r="17" spans="1:11" s="3" customFormat="1" x14ac:dyDescent="0.3">
      <c r="A17" s="11" t="s">
        <v>50</v>
      </c>
      <c r="B17" s="10" t="s">
        <v>32</v>
      </c>
      <c r="C17" s="261">
        <f>C18+C19+C20</f>
        <v>19785.464</v>
      </c>
      <c r="D17" s="261">
        <f>D18+D19+D20</f>
        <v>19659.652000000002</v>
      </c>
      <c r="E17" s="187">
        <f t="shared" si="0"/>
        <v>-125.81199999999808</v>
      </c>
      <c r="F17" s="188">
        <f t="shared" si="1"/>
        <v>99.364119032032818</v>
      </c>
      <c r="G17" s="2"/>
      <c r="H17" s="2"/>
      <c r="I17" s="2"/>
      <c r="J17" s="2"/>
      <c r="K17" s="2"/>
    </row>
    <row r="18" spans="1:11" s="3" customFormat="1" x14ac:dyDescent="0.3">
      <c r="A18" s="24" t="s">
        <v>100</v>
      </c>
      <c r="B18" s="25" t="s">
        <v>31</v>
      </c>
      <c r="C18" s="262">
        <f>'Таблиця 1 рядок 1121  МБ+БОА'!B32</f>
        <v>16776.993999999999</v>
      </c>
      <c r="D18" s="262">
        <f>'Таблиця 1 рядок 1121  МБ+БОА'!C32</f>
        <v>16615.454000000002</v>
      </c>
      <c r="E18" s="187">
        <f t="shared" si="0"/>
        <v>-161.53999999999724</v>
      </c>
      <c r="F18" s="188">
        <f t="shared" si="1"/>
        <v>99.037133827430608</v>
      </c>
      <c r="G18" s="2"/>
      <c r="H18" s="2"/>
      <c r="I18" s="2"/>
      <c r="J18" s="2"/>
      <c r="K18" s="2"/>
    </row>
    <row r="19" spans="1:11" s="3" customFormat="1" x14ac:dyDescent="0.3">
      <c r="A19" s="23" t="s">
        <v>51</v>
      </c>
      <c r="B19" s="25" t="s">
        <v>30</v>
      </c>
      <c r="C19" s="290">
        <v>1411.3</v>
      </c>
      <c r="D19" s="263">
        <v>1447.424</v>
      </c>
      <c r="E19" s="187">
        <f t="shared" si="0"/>
        <v>36.124000000000024</v>
      </c>
      <c r="F19" s="188">
        <f t="shared" si="1"/>
        <v>102.55962587685113</v>
      </c>
      <c r="G19" s="2"/>
      <c r="H19" s="2"/>
      <c r="I19" s="2"/>
      <c r="J19" s="2"/>
      <c r="K19" s="2"/>
    </row>
    <row r="20" spans="1:11" s="3" customFormat="1" x14ac:dyDescent="0.3">
      <c r="A20" s="26" t="s">
        <v>101</v>
      </c>
      <c r="B20" s="27">
        <v>1123</v>
      </c>
      <c r="C20" s="181">
        <f>'Таблиця 2 рядок 1123 % б+грант'!B15</f>
        <v>1597.17</v>
      </c>
      <c r="D20" s="181">
        <f>'Таблиця 2 рядок 1123 % б+грант'!C15</f>
        <v>1596.7739999999999</v>
      </c>
      <c r="E20" s="187">
        <f t="shared" si="0"/>
        <v>-0.39600000000018554</v>
      </c>
      <c r="F20" s="188">
        <f t="shared" si="1"/>
        <v>99.975206145870501</v>
      </c>
      <c r="G20" s="2"/>
      <c r="H20" s="2"/>
      <c r="I20" s="2"/>
      <c r="J20" s="2"/>
      <c r="K20" s="2"/>
    </row>
    <row r="21" spans="1:11" s="3" customFormat="1" x14ac:dyDescent="0.3">
      <c r="A21" s="28" t="s">
        <v>52</v>
      </c>
      <c r="B21" s="29">
        <v>1130</v>
      </c>
      <c r="C21" s="264">
        <f>C22+C23+C24</f>
        <v>2250.1869999999999</v>
      </c>
      <c r="D21" s="264">
        <f>D22+D23+D24</f>
        <v>2240.9169999999999</v>
      </c>
      <c r="E21" s="187">
        <f t="shared" si="0"/>
        <v>-9.2699999999999818</v>
      </c>
      <c r="F21" s="188">
        <f t="shared" si="1"/>
        <v>99.588034238932138</v>
      </c>
      <c r="G21" s="2"/>
      <c r="H21" s="2"/>
      <c r="I21" s="2"/>
      <c r="J21" s="2"/>
      <c r="K21" s="2"/>
    </row>
    <row r="22" spans="1:11" ht="31.5" x14ac:dyDescent="0.3">
      <c r="A22" s="23" t="s">
        <v>53</v>
      </c>
      <c r="B22" s="30">
        <v>1131</v>
      </c>
      <c r="C22" s="254">
        <v>58</v>
      </c>
      <c r="D22" s="263">
        <v>57.939</v>
      </c>
      <c r="E22" s="187">
        <f t="shared" si="0"/>
        <v>-6.0999999999999943E-2</v>
      </c>
      <c r="F22" s="188">
        <f t="shared" si="1"/>
        <v>99.894827586206887</v>
      </c>
    </row>
    <row r="23" spans="1:11" ht="31.5" x14ac:dyDescent="0.3">
      <c r="A23" s="23" t="s">
        <v>54</v>
      </c>
      <c r="B23" s="30">
        <v>1132</v>
      </c>
      <c r="C23" s="254">
        <f>2184.083</f>
        <v>2184.0830000000001</v>
      </c>
      <c r="D23" s="263">
        <v>2174.875</v>
      </c>
      <c r="E23" s="187">
        <f t="shared" si="0"/>
        <v>-9.2080000000000837</v>
      </c>
      <c r="F23" s="188">
        <f t="shared" si="1"/>
        <v>99.578404300569161</v>
      </c>
      <c r="G23" s="226"/>
      <c r="H23" s="226"/>
    </row>
    <row r="24" spans="1:11" x14ac:dyDescent="0.3">
      <c r="A24" s="26" t="s">
        <v>102</v>
      </c>
      <c r="B24" s="30">
        <v>1133</v>
      </c>
      <c r="C24" s="181">
        <f>'Таблиця 3 рядок 1133 вибуття '!B12</f>
        <v>8.1039999999999992</v>
      </c>
      <c r="D24" s="181">
        <f>'Таблиця 3 рядок 1133 вибуття '!C12</f>
        <v>8.1029999999999998</v>
      </c>
      <c r="E24" s="187">
        <f t="shared" si="0"/>
        <v>-9.9999999999944578E-4</v>
      </c>
      <c r="F24" s="188">
        <f t="shared" si="1"/>
        <v>99.987660414610076</v>
      </c>
      <c r="G24" s="226"/>
      <c r="H24" s="226"/>
    </row>
    <row r="25" spans="1:11" x14ac:dyDescent="0.3">
      <c r="A25" s="31" t="s">
        <v>55</v>
      </c>
      <c r="B25" s="29">
        <v>1200</v>
      </c>
      <c r="C25" s="192">
        <f>C26+C43+C44</f>
        <v>53947.69</v>
      </c>
      <c r="D25" s="192">
        <f>D26+D43+D44</f>
        <v>53676.613000000012</v>
      </c>
      <c r="E25" s="187">
        <f t="shared" si="0"/>
        <v>-271.07699999999022</v>
      </c>
      <c r="F25" s="188">
        <f t="shared" si="1"/>
        <v>99.497518800156243</v>
      </c>
      <c r="G25" s="226"/>
      <c r="H25" s="226"/>
    </row>
    <row r="26" spans="1:11" ht="25.5" customHeight="1" x14ac:dyDescent="0.3">
      <c r="A26" s="31" t="s">
        <v>103</v>
      </c>
      <c r="B26" s="29">
        <v>1210</v>
      </c>
      <c r="C26" s="192">
        <f>C27+C28+C29+C30+C42</f>
        <v>51292.688999999998</v>
      </c>
      <c r="D26" s="192">
        <f>D27+D28+D29+D30+D42</f>
        <v>51110.939000000006</v>
      </c>
      <c r="E26" s="187">
        <f t="shared" si="0"/>
        <v>-181.74999999999272</v>
      </c>
      <c r="F26" s="188">
        <f t="shared" si="1"/>
        <v>99.645661002487131</v>
      </c>
      <c r="G26" s="226"/>
      <c r="H26" s="227"/>
    </row>
    <row r="27" spans="1:11" x14ac:dyDescent="0.3">
      <c r="A27" s="26" t="s">
        <v>29</v>
      </c>
      <c r="B27" s="27">
        <v>1211</v>
      </c>
      <c r="C27" s="181">
        <f>'Таблиця 4 рядок 1210 Опер вит'!K10</f>
        <v>25231.125000000004</v>
      </c>
      <c r="D27" s="129">
        <f>'Таблиця 4 рядок 1210 Опер вит'!L10</f>
        <v>25231.124000000003</v>
      </c>
      <c r="E27" s="187">
        <f t="shared" si="0"/>
        <v>-1.0000000002037268E-3</v>
      </c>
      <c r="F27" s="188">
        <f t="shared" si="1"/>
        <v>99.999996036641249</v>
      </c>
      <c r="G27" s="226"/>
      <c r="H27" s="227"/>
    </row>
    <row r="28" spans="1:11" x14ac:dyDescent="0.3">
      <c r="A28" s="32" t="s">
        <v>28</v>
      </c>
      <c r="B28" s="27">
        <v>1212</v>
      </c>
      <c r="C28" s="181">
        <f>'Таблиця 4 рядок 1210 Опер вит'!K11</f>
        <v>5282.268</v>
      </c>
      <c r="D28" s="181">
        <f>'Таблиця 4 рядок 1210 Опер вит'!L11</f>
        <v>5282.2560000000003</v>
      </c>
      <c r="E28" s="187">
        <f t="shared" si="0"/>
        <v>-1.1999999999716238E-2</v>
      </c>
      <c r="F28" s="188">
        <f t="shared" si="1"/>
        <v>99.999772824854787</v>
      </c>
      <c r="G28" s="226"/>
      <c r="H28" s="227"/>
    </row>
    <row r="29" spans="1:11" x14ac:dyDescent="0.3">
      <c r="A29" s="23" t="s">
        <v>56</v>
      </c>
      <c r="B29" s="27">
        <v>1213</v>
      </c>
      <c r="C29" s="181">
        <f>'Таблиця 4 рядок 1210 Опер вит'!K12</f>
        <v>34.351999999999997</v>
      </c>
      <c r="D29" s="181">
        <f>'Таблиця 4 рядок 1210 Опер вит'!L12</f>
        <v>34.351999999999997</v>
      </c>
      <c r="E29" s="187">
        <f t="shared" si="0"/>
        <v>0</v>
      </c>
      <c r="F29" s="188">
        <f t="shared" si="1"/>
        <v>100</v>
      </c>
      <c r="G29" s="226"/>
      <c r="H29" s="227"/>
    </row>
    <row r="30" spans="1:11" x14ac:dyDescent="0.3">
      <c r="A30" s="23" t="s">
        <v>57</v>
      </c>
      <c r="B30" s="27">
        <v>1214</v>
      </c>
      <c r="C30" s="265">
        <f>C31+C32+C33+C34+C35+C36+C37+C38+C39+C40+C41</f>
        <v>12050.675999999999</v>
      </c>
      <c r="D30" s="193">
        <f>D31+D32+D33+D34+D35+D36+D37+D38+D39+D40+D41</f>
        <v>11865.846000000001</v>
      </c>
      <c r="E30" s="187">
        <f t="shared" si="0"/>
        <v>-184.82999999999811</v>
      </c>
      <c r="F30" s="188">
        <f t="shared" si="1"/>
        <v>98.466227122860175</v>
      </c>
      <c r="G30" s="226"/>
      <c r="H30" s="227"/>
    </row>
    <row r="31" spans="1:11" x14ac:dyDescent="0.3">
      <c r="A31" s="33" t="s">
        <v>58</v>
      </c>
      <c r="B31" s="27" t="s">
        <v>59</v>
      </c>
      <c r="C31" s="266">
        <f>'Таблиця 4 рядок 1210 Опер вит'!K14</f>
        <v>4169.6000000000004</v>
      </c>
      <c r="D31" s="194">
        <f>'Таблиця 4 рядок 1210 Опер вит'!L14</f>
        <v>4082.7469999999998</v>
      </c>
      <c r="E31" s="187">
        <f t="shared" si="0"/>
        <v>-86.85300000000052</v>
      </c>
      <c r="F31" s="188">
        <f t="shared" si="1"/>
        <v>97.916994435917104</v>
      </c>
      <c r="G31" s="226"/>
      <c r="H31" s="227"/>
    </row>
    <row r="32" spans="1:11" x14ac:dyDescent="0.3">
      <c r="A32" s="71" t="s">
        <v>60</v>
      </c>
      <c r="B32" s="27" t="s">
        <v>61</v>
      </c>
      <c r="C32" s="266">
        <f>'Таблиця 4 рядок 1210 Опер вит'!K15</f>
        <v>46</v>
      </c>
      <c r="D32" s="194">
        <f>'Таблиця 4 рядок 1210 Опер вит'!L15</f>
        <v>41.760000000000005</v>
      </c>
      <c r="E32" s="187">
        <f t="shared" si="0"/>
        <v>-4.2399999999999949</v>
      </c>
      <c r="F32" s="188">
        <f t="shared" si="1"/>
        <v>90.782608695652186</v>
      </c>
      <c r="G32" s="226"/>
      <c r="H32" s="227"/>
    </row>
    <row r="33" spans="1:11" x14ac:dyDescent="0.3">
      <c r="A33" s="34" t="s">
        <v>62</v>
      </c>
      <c r="B33" s="27" t="s">
        <v>63</v>
      </c>
      <c r="C33" s="266">
        <f>'Таблиця 4 рядок 1210 Опер вит'!K16</f>
        <v>41.2</v>
      </c>
      <c r="D33" s="194">
        <f>'Таблиця 4 рядок 1210 Опер вит'!L16</f>
        <v>41.176000000000002</v>
      </c>
      <c r="E33" s="187">
        <f t="shared" si="0"/>
        <v>-2.4000000000000909E-2</v>
      </c>
      <c r="F33" s="188">
        <f t="shared" si="1"/>
        <v>99.94174757281553</v>
      </c>
      <c r="G33" s="226"/>
      <c r="H33" s="227"/>
    </row>
    <row r="34" spans="1:11" x14ac:dyDescent="0.3">
      <c r="A34" s="34" t="s">
        <v>64</v>
      </c>
      <c r="B34" s="27" t="s">
        <v>65</v>
      </c>
      <c r="C34" s="266">
        <f>'Таблиця 4 рядок 1210 Опер вит'!K17</f>
        <v>673.07999999999993</v>
      </c>
      <c r="D34" s="194">
        <f>'Таблиця 4 рядок 1210 Опер вит'!L17</f>
        <v>603.30700000000002</v>
      </c>
      <c r="E34" s="187">
        <f t="shared" si="0"/>
        <v>-69.772999999999911</v>
      </c>
      <c r="F34" s="188">
        <f t="shared" si="1"/>
        <v>89.633773102751547</v>
      </c>
      <c r="G34" s="226"/>
      <c r="H34" s="227"/>
    </row>
    <row r="35" spans="1:11" x14ac:dyDescent="0.3">
      <c r="A35" s="35" t="s">
        <v>66</v>
      </c>
      <c r="B35" s="27" t="s">
        <v>67</v>
      </c>
      <c r="C35" s="266">
        <f>'Таблиця 4 рядок 1210 Опер вит'!K18</f>
        <v>139.22</v>
      </c>
      <c r="D35" s="194">
        <f>'Таблиця 4 рядок 1210 Опер вит'!L18</f>
        <v>139.17400000000001</v>
      </c>
      <c r="E35" s="187">
        <f t="shared" si="0"/>
        <v>-4.5999999999992269E-2</v>
      </c>
      <c r="F35" s="188">
        <f t="shared" si="1"/>
        <v>99.966958770291626</v>
      </c>
      <c r="G35" s="226"/>
      <c r="H35" s="227"/>
    </row>
    <row r="36" spans="1:11" x14ac:dyDescent="0.3">
      <c r="A36" s="35" t="s">
        <v>68</v>
      </c>
      <c r="B36" s="27" t="s">
        <v>69</v>
      </c>
      <c r="C36" s="266">
        <f>'Таблиця 4 рядок 1210 Опер вит'!K19</f>
        <v>726</v>
      </c>
      <c r="D36" s="194">
        <f>'Таблиця 4 рядок 1210 Опер вит'!L19</f>
        <v>701.69800000000009</v>
      </c>
      <c r="E36" s="187">
        <f t="shared" si="0"/>
        <v>-24.301999999999907</v>
      </c>
      <c r="F36" s="188">
        <f t="shared" si="1"/>
        <v>96.652617079889822</v>
      </c>
      <c r="G36" s="226"/>
      <c r="H36" s="227"/>
    </row>
    <row r="37" spans="1:11" x14ac:dyDescent="0.3">
      <c r="A37" s="36" t="s">
        <v>70</v>
      </c>
      <c r="B37" s="27" t="s">
        <v>71</v>
      </c>
      <c r="C37" s="266">
        <f>'Таблиця 4 рядок 1210 Опер вит'!K20</f>
        <v>5330.576</v>
      </c>
      <c r="D37" s="194">
        <f>'Таблиця 4 рядок 1210 Опер вит'!L20</f>
        <v>5330.5730000000003</v>
      </c>
      <c r="E37" s="187">
        <f t="shared" si="0"/>
        <v>-2.9999999997016857E-3</v>
      </c>
      <c r="F37" s="188">
        <f t="shared" si="1"/>
        <v>99.999943720903715</v>
      </c>
      <c r="G37" s="226"/>
      <c r="H37" s="227"/>
    </row>
    <row r="38" spans="1:11" x14ac:dyDescent="0.3">
      <c r="A38" s="35" t="s">
        <v>72</v>
      </c>
      <c r="B38" s="27" t="s">
        <v>73</v>
      </c>
      <c r="C38" s="266">
        <f>'Таблиця 4 рядок 1210 Опер вит'!K21</f>
        <v>0</v>
      </c>
      <c r="D38" s="194">
        <f>'Таблиця 4 рядок 1210 Опер вит'!L21</f>
        <v>0</v>
      </c>
      <c r="E38" s="187">
        <f t="shared" si="0"/>
        <v>0</v>
      </c>
      <c r="F38" s="188" t="e">
        <f t="shared" si="1"/>
        <v>#DIV/0!</v>
      </c>
      <c r="G38" s="226"/>
      <c r="H38" s="227"/>
    </row>
    <row r="39" spans="1:11" x14ac:dyDescent="0.3">
      <c r="A39" s="35" t="s">
        <v>74</v>
      </c>
      <c r="B39" s="27" t="s">
        <v>75</v>
      </c>
      <c r="C39" s="266">
        <f>'Таблиця 4 рядок 1210 Опер вит'!K22</f>
        <v>250.59999999999997</v>
      </c>
      <c r="D39" s="194">
        <f>'Таблиця 4 рядок 1210 Опер вит'!L22</f>
        <v>251.209</v>
      </c>
      <c r="E39" s="187">
        <f t="shared" si="0"/>
        <v>0.60900000000003729</v>
      </c>
      <c r="F39" s="188">
        <f t="shared" si="1"/>
        <v>100.24301675977657</v>
      </c>
      <c r="G39" s="226"/>
      <c r="H39" s="227"/>
    </row>
    <row r="40" spans="1:11" x14ac:dyDescent="0.3">
      <c r="A40" s="37" t="s">
        <v>76</v>
      </c>
      <c r="B40" s="27" t="s">
        <v>77</v>
      </c>
      <c r="C40" s="266">
        <f>'Таблиця 4 рядок 1210 Опер вит'!K23</f>
        <v>674.4</v>
      </c>
      <c r="D40" s="266">
        <f>'Таблиця 4 рядок 1210 Опер вит'!L23</f>
        <v>674.202</v>
      </c>
      <c r="E40" s="187">
        <f t="shared" si="0"/>
        <v>-0.19799999999997908</v>
      </c>
      <c r="F40" s="188">
        <f t="shared" si="1"/>
        <v>99.970640569395016</v>
      </c>
      <c r="G40" s="226"/>
      <c r="H40" s="227"/>
    </row>
    <row r="41" spans="1:11" x14ac:dyDescent="0.3">
      <c r="A41" s="34" t="s">
        <v>78</v>
      </c>
      <c r="B41" s="27" t="s">
        <v>79</v>
      </c>
      <c r="C41" s="266">
        <f>'Таблиця 4 рядок 1210 Опер вит'!K24</f>
        <v>0</v>
      </c>
      <c r="D41" s="266">
        <f>'Таблиця 4 рядок 1210 Опер вит'!L24</f>
        <v>0</v>
      </c>
      <c r="E41" s="187">
        <f t="shared" si="0"/>
        <v>0</v>
      </c>
      <c r="F41" s="188" t="e">
        <f t="shared" si="1"/>
        <v>#DIV/0!</v>
      </c>
      <c r="G41" s="226"/>
      <c r="H41" s="227"/>
    </row>
    <row r="42" spans="1:11" x14ac:dyDescent="0.3">
      <c r="A42" s="38" t="s">
        <v>104</v>
      </c>
      <c r="B42" s="27">
        <v>1215</v>
      </c>
      <c r="C42" s="259">
        <f>'Таблиця 5 рядок 1215  І оп ви'!B21</f>
        <v>8694.268</v>
      </c>
      <c r="D42" s="190">
        <f>'Таблиця 5 рядок 1215  І оп ви'!C21</f>
        <v>8697.360999999999</v>
      </c>
      <c r="E42" s="187">
        <f t="shared" si="0"/>
        <v>3.0929999999989377</v>
      </c>
      <c r="F42" s="188">
        <f t="shared" si="1"/>
        <v>100.03557516285441</v>
      </c>
      <c r="G42" s="226"/>
      <c r="H42" s="227"/>
    </row>
    <row r="43" spans="1:11" x14ac:dyDescent="0.3">
      <c r="A43" s="39" t="s">
        <v>27</v>
      </c>
      <c r="B43" s="40">
        <v>1220</v>
      </c>
      <c r="C43" s="315">
        <v>2655.0010000000002</v>
      </c>
      <c r="D43" s="316">
        <v>2557.5709999999999</v>
      </c>
      <c r="E43" s="187">
        <f t="shared" si="0"/>
        <v>-97.430000000000291</v>
      </c>
      <c r="F43" s="188">
        <f t="shared" si="1"/>
        <v>96.330321532835569</v>
      </c>
      <c r="G43" s="226"/>
      <c r="H43" s="227"/>
    </row>
    <row r="44" spans="1:11" x14ac:dyDescent="0.3">
      <c r="A44" s="39" t="s">
        <v>80</v>
      </c>
      <c r="B44" s="55">
        <v>1230</v>
      </c>
      <c r="C44" s="317">
        <v>0</v>
      </c>
      <c r="D44" s="317">
        <v>8.1029999999999998</v>
      </c>
      <c r="E44" s="285">
        <f t="shared" si="0"/>
        <v>8.1029999999999998</v>
      </c>
      <c r="F44" s="188" t="e">
        <f t="shared" si="1"/>
        <v>#DIV/0!</v>
      </c>
      <c r="G44" s="226"/>
      <c r="H44" s="226"/>
    </row>
    <row r="45" spans="1:11" x14ac:dyDescent="0.3">
      <c r="A45" s="58" t="s">
        <v>26</v>
      </c>
      <c r="B45" s="59">
        <v>1300</v>
      </c>
      <c r="C45" s="267">
        <f>C13-C25</f>
        <v>3930.3179999999993</v>
      </c>
      <c r="D45" s="267">
        <f>D13-D25</f>
        <v>4118.3959999999934</v>
      </c>
      <c r="E45" s="272">
        <f t="shared" si="0"/>
        <v>188.07799999999406</v>
      </c>
      <c r="F45" s="273">
        <f t="shared" si="1"/>
        <v>104.78531253705157</v>
      </c>
      <c r="G45" s="226"/>
      <c r="H45" s="226"/>
    </row>
    <row r="46" spans="1:11" x14ac:dyDescent="0.3">
      <c r="A46" s="72" t="s">
        <v>25</v>
      </c>
      <c r="B46" s="61"/>
      <c r="C46" s="195"/>
      <c r="D46" s="195"/>
      <c r="E46" s="276"/>
      <c r="F46" s="277"/>
      <c r="G46" s="226"/>
      <c r="H46" s="226"/>
    </row>
    <row r="47" spans="1:11" ht="31.5" x14ac:dyDescent="0.3">
      <c r="A47" s="60" t="s">
        <v>24</v>
      </c>
      <c r="B47" s="46">
        <v>2010</v>
      </c>
      <c r="C47" s="312">
        <v>1602.335</v>
      </c>
      <c r="D47" s="312">
        <v>1602.335</v>
      </c>
      <c r="E47" s="274">
        <f t="shared" si="0"/>
        <v>0</v>
      </c>
      <c r="F47" s="275">
        <f t="shared" si="1"/>
        <v>100</v>
      </c>
      <c r="G47" s="228"/>
      <c r="H47" s="228"/>
      <c r="I47" s="1"/>
      <c r="J47" s="1"/>
      <c r="K47" s="1"/>
    </row>
    <row r="48" spans="1:11" x14ac:dyDescent="0.3">
      <c r="A48" s="41" t="s">
        <v>23</v>
      </c>
      <c r="B48" s="42">
        <v>2020</v>
      </c>
      <c r="C48" s="313">
        <v>1808.1</v>
      </c>
      <c r="D48" s="313">
        <v>1808.1</v>
      </c>
      <c r="E48" s="187">
        <f t="shared" si="0"/>
        <v>0</v>
      </c>
      <c r="F48" s="188">
        <f t="shared" si="1"/>
        <v>100</v>
      </c>
      <c r="G48" s="228"/>
      <c r="H48" s="228"/>
      <c r="I48" s="1"/>
      <c r="J48" s="1"/>
      <c r="K48" s="1"/>
    </row>
    <row r="49" spans="1:11" x14ac:dyDescent="0.3">
      <c r="A49" s="41" t="s">
        <v>22</v>
      </c>
      <c r="B49" s="42">
        <v>2030</v>
      </c>
      <c r="C49" s="289">
        <v>0</v>
      </c>
      <c r="D49" s="289">
        <v>0</v>
      </c>
      <c r="E49" s="187">
        <f t="shared" si="0"/>
        <v>0</v>
      </c>
      <c r="F49" s="188" t="e">
        <f t="shared" si="1"/>
        <v>#DIV/0!</v>
      </c>
      <c r="G49" s="228"/>
      <c r="H49" s="228"/>
      <c r="I49" s="1"/>
      <c r="J49" s="1"/>
      <c r="K49" s="1"/>
    </row>
    <row r="50" spans="1:11" x14ac:dyDescent="0.3">
      <c r="A50" s="43" t="s">
        <v>81</v>
      </c>
      <c r="B50" s="44">
        <v>2040</v>
      </c>
      <c r="C50" s="311">
        <v>0</v>
      </c>
      <c r="D50" s="311">
        <v>0</v>
      </c>
      <c r="E50" s="187">
        <f t="shared" si="0"/>
        <v>0</v>
      </c>
      <c r="F50" s="188" t="e">
        <f t="shared" si="1"/>
        <v>#DIV/0!</v>
      </c>
    </row>
    <row r="51" spans="1:11" ht="31.5" x14ac:dyDescent="0.3">
      <c r="A51" s="62" t="s">
        <v>21</v>
      </c>
      <c r="B51" s="63">
        <v>2050</v>
      </c>
      <c r="C51" s="314">
        <f>C47+C45-C48-C49+C50</f>
        <v>3724.5529999999994</v>
      </c>
      <c r="D51" s="314">
        <f>D47+D45-D48-D49+D50</f>
        <v>3912.6309999999935</v>
      </c>
      <c r="E51" s="272">
        <f t="shared" si="0"/>
        <v>188.07799999999406</v>
      </c>
      <c r="F51" s="273">
        <f t="shared" si="1"/>
        <v>105.04967978707765</v>
      </c>
    </row>
    <row r="52" spans="1:11" x14ac:dyDescent="0.3">
      <c r="A52" s="56" t="s">
        <v>20</v>
      </c>
      <c r="B52" s="68"/>
      <c r="C52" s="196"/>
      <c r="D52" s="196"/>
      <c r="E52" s="276"/>
      <c r="F52" s="277"/>
    </row>
    <row r="53" spans="1:11" x14ac:dyDescent="0.3">
      <c r="A53" s="64" t="s">
        <v>19</v>
      </c>
      <c r="B53" s="51">
        <v>3000</v>
      </c>
      <c r="C53" s="268">
        <f>C54+C55+C56+C57+C58+C59</f>
        <v>11366.726999999999</v>
      </c>
      <c r="D53" s="197">
        <f>D54+D55+D56+D57+D58+D59</f>
        <v>11397.99</v>
      </c>
      <c r="E53" s="274">
        <f t="shared" si="0"/>
        <v>31.263000000000829</v>
      </c>
      <c r="F53" s="275">
        <f t="shared" si="1"/>
        <v>100.27503959583089</v>
      </c>
      <c r="H53" s="175"/>
    </row>
    <row r="54" spans="1:11" x14ac:dyDescent="0.3">
      <c r="A54" s="45" t="s">
        <v>18</v>
      </c>
      <c r="B54" s="46">
        <v>3010</v>
      </c>
      <c r="C54" s="291">
        <v>277.5</v>
      </c>
      <c r="D54" s="194">
        <v>298.48</v>
      </c>
      <c r="E54" s="187">
        <f t="shared" si="0"/>
        <v>20.980000000000018</v>
      </c>
      <c r="F54" s="188">
        <f t="shared" si="1"/>
        <v>107.56036036036036</v>
      </c>
    </row>
    <row r="55" spans="1:11" x14ac:dyDescent="0.3">
      <c r="A55" s="47" t="s">
        <v>17</v>
      </c>
      <c r="B55" s="42">
        <v>3020</v>
      </c>
      <c r="C55" s="290">
        <f>ROUND(C27*5/100,3)</f>
        <v>1261.556</v>
      </c>
      <c r="D55" s="190">
        <v>1263.7950000000001</v>
      </c>
      <c r="E55" s="187">
        <f t="shared" si="0"/>
        <v>2.2390000000000327</v>
      </c>
      <c r="F55" s="188">
        <f t="shared" si="1"/>
        <v>100.17747923992277</v>
      </c>
    </row>
    <row r="56" spans="1:11" x14ac:dyDescent="0.3">
      <c r="A56" s="47" t="s">
        <v>16</v>
      </c>
      <c r="B56" s="42">
        <v>3030</v>
      </c>
      <c r="C56" s="290">
        <v>3.8</v>
      </c>
      <c r="D56" s="259">
        <v>3.8</v>
      </c>
      <c r="E56" s="187">
        <f t="shared" si="0"/>
        <v>0</v>
      </c>
      <c r="F56" s="188">
        <f t="shared" si="1"/>
        <v>100</v>
      </c>
    </row>
    <row r="57" spans="1:11" x14ac:dyDescent="0.3">
      <c r="A57" s="47" t="s">
        <v>15</v>
      </c>
      <c r="B57" s="42">
        <v>3040</v>
      </c>
      <c r="C57" s="290">
        <f>ROUND(C27*18/100,3)</f>
        <v>4541.6030000000001</v>
      </c>
      <c r="D57" s="190">
        <v>4549.6589999999997</v>
      </c>
      <c r="E57" s="187">
        <f t="shared" si="0"/>
        <v>8.0559999999995853</v>
      </c>
      <c r="F57" s="188">
        <f t="shared" si="1"/>
        <v>100.17738230312072</v>
      </c>
    </row>
    <row r="58" spans="1:11" ht="21" customHeight="1" x14ac:dyDescent="0.3">
      <c r="A58" s="41" t="s">
        <v>14</v>
      </c>
      <c r="B58" s="42">
        <v>3050</v>
      </c>
      <c r="C58" s="290">
        <f>C28</f>
        <v>5282.268</v>
      </c>
      <c r="D58" s="190">
        <f>D28</f>
        <v>5282.2560000000003</v>
      </c>
      <c r="E58" s="187">
        <f t="shared" si="0"/>
        <v>-1.1999999999716238E-2</v>
      </c>
      <c r="F58" s="188">
        <f t="shared" si="1"/>
        <v>99.999772824854787</v>
      </c>
    </row>
    <row r="59" spans="1:11" x14ac:dyDescent="0.3">
      <c r="A59" s="48" t="s">
        <v>105</v>
      </c>
      <c r="B59" s="44">
        <v>3060</v>
      </c>
      <c r="C59" s="262">
        <f>'Таблиця 6 рядок 3060'!B21</f>
        <v>0</v>
      </c>
      <c r="D59" s="191">
        <f>'Таблиця 6 рядок 3060'!C21</f>
        <v>0</v>
      </c>
      <c r="E59" s="272">
        <f t="shared" si="0"/>
        <v>0</v>
      </c>
      <c r="F59" s="273" t="e">
        <f t="shared" si="1"/>
        <v>#DIV/0!</v>
      </c>
    </row>
    <row r="60" spans="1:11" x14ac:dyDescent="0.3">
      <c r="A60" s="56" t="s">
        <v>13</v>
      </c>
      <c r="B60" s="69"/>
      <c r="C60" s="269"/>
      <c r="D60" s="198"/>
      <c r="E60" s="276"/>
      <c r="F60" s="277"/>
    </row>
    <row r="61" spans="1:11" x14ac:dyDescent="0.3">
      <c r="A61" s="65" t="s">
        <v>12</v>
      </c>
      <c r="B61" s="50">
        <v>4010</v>
      </c>
      <c r="C61" s="292">
        <v>5128.9880000000003</v>
      </c>
      <c r="D61" s="199">
        <v>5128.9880000000003</v>
      </c>
      <c r="E61" s="274">
        <f t="shared" si="0"/>
        <v>0</v>
      </c>
      <c r="F61" s="275">
        <f t="shared" si="1"/>
        <v>100</v>
      </c>
    </row>
    <row r="62" spans="1:11" x14ac:dyDescent="0.3">
      <c r="A62" s="49" t="s">
        <v>82</v>
      </c>
      <c r="B62" s="27">
        <v>4020</v>
      </c>
      <c r="C62" s="254">
        <v>51316.237000000001</v>
      </c>
      <c r="D62" s="129">
        <v>51316.237000000001</v>
      </c>
      <c r="E62" s="187">
        <f t="shared" si="0"/>
        <v>0</v>
      </c>
      <c r="F62" s="188">
        <f t="shared" si="1"/>
        <v>100</v>
      </c>
      <c r="G62" s="175"/>
      <c r="I62" s="175"/>
    </row>
    <row r="63" spans="1:11" x14ac:dyDescent="0.3">
      <c r="A63" s="49" t="s">
        <v>83</v>
      </c>
      <c r="B63" s="27">
        <v>4030</v>
      </c>
      <c r="C63" s="254">
        <v>47214.165999999997</v>
      </c>
      <c r="D63" s="129">
        <v>47214.165999999997</v>
      </c>
      <c r="E63" s="187">
        <f t="shared" si="0"/>
        <v>0</v>
      </c>
      <c r="F63" s="188">
        <f t="shared" si="1"/>
        <v>100</v>
      </c>
    </row>
    <row r="64" spans="1:11" x14ac:dyDescent="0.3">
      <c r="A64" s="66" t="s">
        <v>11</v>
      </c>
      <c r="B64" s="63">
        <v>4040</v>
      </c>
      <c r="C64" s="271">
        <f>C61+C62-C63</f>
        <v>9231.0590000000011</v>
      </c>
      <c r="D64" s="200">
        <f>D61+D62-D63</f>
        <v>9231.0590000000011</v>
      </c>
      <c r="E64" s="272">
        <f t="shared" si="0"/>
        <v>0</v>
      </c>
      <c r="F64" s="273">
        <f t="shared" si="1"/>
        <v>100</v>
      </c>
    </row>
    <row r="65" spans="1:7" ht="33.75" customHeight="1" x14ac:dyDescent="0.3">
      <c r="A65" s="56" t="s">
        <v>106</v>
      </c>
      <c r="B65" s="69"/>
      <c r="C65" s="198"/>
      <c r="D65" s="198"/>
      <c r="E65" s="276"/>
      <c r="F65" s="277"/>
    </row>
    <row r="66" spans="1:7" x14ac:dyDescent="0.3">
      <c r="A66" s="67" t="s">
        <v>84</v>
      </c>
      <c r="B66" s="50">
        <v>5010</v>
      </c>
      <c r="C66" s="270">
        <f>C67+C68+C69</f>
        <v>12153.11</v>
      </c>
      <c r="D66" s="199">
        <f>D67+D68+D69</f>
        <v>11916.772000000001</v>
      </c>
      <c r="E66" s="274">
        <f t="shared" si="0"/>
        <v>-236.33799999999974</v>
      </c>
      <c r="F66" s="275">
        <f t="shared" si="1"/>
        <v>98.055329047461925</v>
      </c>
    </row>
    <row r="67" spans="1:7" x14ac:dyDescent="0.3">
      <c r="A67" s="49" t="s">
        <v>107</v>
      </c>
      <c r="B67" s="50">
        <v>5011</v>
      </c>
      <c r="C67" s="270">
        <v>0</v>
      </c>
      <c r="D67" s="199">
        <v>0</v>
      </c>
      <c r="E67" s="187">
        <f t="shared" si="0"/>
        <v>0</v>
      </c>
      <c r="F67" s="188" t="e">
        <f t="shared" si="1"/>
        <v>#DIV/0!</v>
      </c>
    </row>
    <row r="68" spans="1:7" x14ac:dyDescent="0.3">
      <c r="A68" s="49" t="s">
        <v>85</v>
      </c>
      <c r="B68" s="50">
        <v>5012</v>
      </c>
      <c r="C68" s="270">
        <f>'Таблиця 1 рядок 1121  МБ+БОА'!B18</f>
        <v>4116.6189999999997</v>
      </c>
      <c r="D68" s="270">
        <f>'Таблиця 1 рядок 1121  МБ+БОА'!C18</f>
        <v>4116.6170000000002</v>
      </c>
      <c r="E68" s="187">
        <f t="shared" si="0"/>
        <v>-1.9999999994979589E-3</v>
      </c>
      <c r="F68" s="188">
        <f t="shared" si="1"/>
        <v>99.999951416441519</v>
      </c>
    </row>
    <row r="69" spans="1:7" x14ac:dyDescent="0.3">
      <c r="A69" s="49" t="s">
        <v>108</v>
      </c>
      <c r="B69" s="50">
        <v>5013</v>
      </c>
      <c r="C69" s="270">
        <f>'Таблиця 7 рядок 5013  МБ'!B17</f>
        <v>8036.491</v>
      </c>
      <c r="D69" s="199">
        <f>'Таблиця 7 рядок 5013  МБ'!C17</f>
        <v>7800.1549999999997</v>
      </c>
      <c r="E69" s="187">
        <f t="shared" si="0"/>
        <v>-236.33600000000024</v>
      </c>
      <c r="F69" s="188">
        <f t="shared" si="1"/>
        <v>97.059214027614786</v>
      </c>
      <c r="G69" s="175"/>
    </row>
    <row r="70" spans="1:7" x14ac:dyDescent="0.3">
      <c r="A70" s="31" t="s">
        <v>86</v>
      </c>
      <c r="B70" s="50">
        <v>5020</v>
      </c>
      <c r="C70" s="199">
        <f>C71+C72+C73</f>
        <v>0</v>
      </c>
      <c r="D70" s="199">
        <f>D71+D72+D73</f>
        <v>0</v>
      </c>
      <c r="E70" s="187">
        <f t="shared" si="0"/>
        <v>0</v>
      </c>
      <c r="F70" s="188" t="e">
        <f t="shared" si="1"/>
        <v>#DIV/0!</v>
      </c>
    </row>
    <row r="71" spans="1:7" x14ac:dyDescent="0.3">
      <c r="A71" s="49" t="s">
        <v>87</v>
      </c>
      <c r="B71" s="50">
        <v>5021</v>
      </c>
      <c r="C71" s="199">
        <v>0</v>
      </c>
      <c r="D71" s="199">
        <v>0</v>
      </c>
      <c r="E71" s="187">
        <f t="shared" si="0"/>
        <v>0</v>
      </c>
      <c r="F71" s="188" t="e">
        <f t="shared" si="1"/>
        <v>#DIV/0!</v>
      </c>
    </row>
    <row r="72" spans="1:7" x14ac:dyDescent="0.3">
      <c r="A72" s="49" t="s">
        <v>88</v>
      </c>
      <c r="B72" s="50">
        <v>5022</v>
      </c>
      <c r="C72" s="199">
        <v>0</v>
      </c>
      <c r="D72" s="199">
        <v>0</v>
      </c>
      <c r="E72" s="187">
        <f t="shared" si="0"/>
        <v>0</v>
      </c>
      <c r="F72" s="188" t="e">
        <f t="shared" si="1"/>
        <v>#DIV/0!</v>
      </c>
    </row>
    <row r="73" spans="1:7" x14ac:dyDescent="0.3">
      <c r="A73" s="49" t="s">
        <v>89</v>
      </c>
      <c r="B73" s="50">
        <v>5023</v>
      </c>
      <c r="C73" s="270">
        <v>0</v>
      </c>
      <c r="D73" s="270">
        <v>0</v>
      </c>
      <c r="E73" s="187">
        <f t="shared" si="0"/>
        <v>0</v>
      </c>
      <c r="F73" s="188" t="e">
        <f t="shared" si="1"/>
        <v>#DIV/0!</v>
      </c>
    </row>
    <row r="74" spans="1:7" x14ac:dyDescent="0.3">
      <c r="A74" s="73" t="s">
        <v>90</v>
      </c>
      <c r="B74" s="74">
        <v>5030</v>
      </c>
      <c r="C74" s="223">
        <f>C66+C70</f>
        <v>12153.11</v>
      </c>
      <c r="D74" s="223">
        <f>D66+D70</f>
        <v>11916.772000000001</v>
      </c>
      <c r="E74" s="187">
        <f t="shared" si="0"/>
        <v>-236.33799999999974</v>
      </c>
      <c r="F74" s="188">
        <f t="shared" si="1"/>
        <v>98.055329047461925</v>
      </c>
    </row>
    <row r="75" spans="1:7" x14ac:dyDescent="0.3">
      <c r="A75" s="72" t="s">
        <v>109</v>
      </c>
      <c r="B75" s="61"/>
      <c r="C75" s="195"/>
      <c r="D75" s="195"/>
      <c r="E75" s="187"/>
      <c r="F75" s="188"/>
    </row>
    <row r="76" spans="1:7" x14ac:dyDescent="0.3">
      <c r="A76" s="26" t="s">
        <v>110</v>
      </c>
      <c r="B76" s="27">
        <v>6000</v>
      </c>
      <c r="C76" s="181">
        <f>C77+C78+C79+C80+C81+C82</f>
        <v>404.86099999999999</v>
      </c>
      <c r="D76" s="129">
        <f>D77+D78+D79+D80+D81+D82</f>
        <v>404.86099999999999</v>
      </c>
      <c r="E76" s="187">
        <f t="shared" si="0"/>
        <v>0</v>
      </c>
      <c r="F76" s="188">
        <f t="shared" si="1"/>
        <v>100</v>
      </c>
    </row>
    <row r="77" spans="1:7" x14ac:dyDescent="0.3">
      <c r="A77" s="60" t="s">
        <v>10</v>
      </c>
      <c r="B77" s="46">
        <v>6010</v>
      </c>
      <c r="C77" s="266">
        <v>0</v>
      </c>
      <c r="D77" s="194">
        <v>0</v>
      </c>
      <c r="E77" s="187">
        <f t="shared" si="0"/>
        <v>0</v>
      </c>
      <c r="F77" s="188" t="e">
        <f t="shared" si="1"/>
        <v>#DIV/0!</v>
      </c>
    </row>
    <row r="78" spans="1:7" x14ac:dyDescent="0.3">
      <c r="A78" s="38" t="s">
        <v>179</v>
      </c>
      <c r="B78" s="42">
        <v>6020</v>
      </c>
      <c r="C78" s="259">
        <f>'Таблиця 8 рядок 6000  Капи'!K10</f>
        <v>61.331000000000003</v>
      </c>
      <c r="D78" s="190">
        <f>'Таблиця 8 рядок 6000  Капи'!L10</f>
        <v>61.331000000000003</v>
      </c>
      <c r="E78" s="187">
        <f t="shared" ref="E78:E112" si="2">D78-C78</f>
        <v>0</v>
      </c>
      <c r="F78" s="188">
        <f t="shared" ref="F78:F112" si="3">D78/C78*100</f>
        <v>100</v>
      </c>
    </row>
    <row r="79" spans="1:7" x14ac:dyDescent="0.3">
      <c r="A79" s="41" t="s">
        <v>9</v>
      </c>
      <c r="B79" s="42">
        <v>6030</v>
      </c>
      <c r="C79" s="259">
        <f>'Таблиця 8 рядок 6000  Капи'!K11</f>
        <v>343.53</v>
      </c>
      <c r="D79" s="190">
        <f>'Таблиця 8 рядок 6000  Капи'!L11</f>
        <v>343.53</v>
      </c>
      <c r="E79" s="187">
        <f t="shared" si="2"/>
        <v>0</v>
      </c>
      <c r="F79" s="188">
        <f t="shared" si="3"/>
        <v>100</v>
      </c>
    </row>
    <row r="80" spans="1:7" x14ac:dyDescent="0.3">
      <c r="A80" s="41" t="s">
        <v>8</v>
      </c>
      <c r="B80" s="42">
        <v>6040</v>
      </c>
      <c r="C80" s="259">
        <v>0</v>
      </c>
      <c r="D80" s="190">
        <v>0</v>
      </c>
      <c r="E80" s="187">
        <f t="shared" si="2"/>
        <v>0</v>
      </c>
      <c r="F80" s="188" t="e">
        <f t="shared" si="3"/>
        <v>#DIV/0!</v>
      </c>
    </row>
    <row r="81" spans="1:9" ht="31.5" x14ac:dyDescent="0.3">
      <c r="A81" s="41" t="s">
        <v>180</v>
      </c>
      <c r="B81" s="42">
        <v>6050</v>
      </c>
      <c r="C81" s="259">
        <v>0</v>
      </c>
      <c r="D81" s="190">
        <v>0</v>
      </c>
      <c r="E81" s="187">
        <f t="shared" si="2"/>
        <v>0</v>
      </c>
      <c r="F81" s="188" t="e">
        <f t="shared" si="3"/>
        <v>#DIV/0!</v>
      </c>
    </row>
    <row r="82" spans="1:9" x14ac:dyDescent="0.3">
      <c r="A82" s="41" t="s">
        <v>181</v>
      </c>
      <c r="B82" s="42">
        <v>6060</v>
      </c>
      <c r="C82" s="259">
        <v>0</v>
      </c>
      <c r="D82" s="190">
        <v>0</v>
      </c>
      <c r="E82" s="187">
        <f t="shared" si="2"/>
        <v>0</v>
      </c>
      <c r="F82" s="188" t="e">
        <f t="shared" si="3"/>
        <v>#DIV/0!</v>
      </c>
    </row>
    <row r="83" spans="1:9" x14ac:dyDescent="0.3">
      <c r="A83" s="75" t="s">
        <v>47</v>
      </c>
      <c r="B83" s="63">
        <v>6070</v>
      </c>
      <c r="C83" s="271">
        <v>90491.952999999994</v>
      </c>
      <c r="D83" s="200">
        <v>89641.8</v>
      </c>
      <c r="E83" s="187">
        <f t="shared" si="2"/>
        <v>-850.15299999999115</v>
      </c>
      <c r="F83" s="188">
        <f t="shared" si="3"/>
        <v>99.060520884105586</v>
      </c>
    </row>
    <row r="84" spans="1:9" x14ac:dyDescent="0.3">
      <c r="A84" s="56" t="s">
        <v>91</v>
      </c>
      <c r="B84" s="68"/>
      <c r="C84" s="196"/>
      <c r="D84" s="196"/>
      <c r="E84" s="187"/>
      <c r="F84" s="188"/>
    </row>
    <row r="85" spans="1:9" ht="31.5" x14ac:dyDescent="0.3">
      <c r="A85" s="76" t="s">
        <v>92</v>
      </c>
      <c r="B85" s="50">
        <v>7010</v>
      </c>
      <c r="C85" s="278">
        <f>C45/C14*100</f>
        <v>10.965567917310793</v>
      </c>
      <c r="D85" s="229">
        <f>D45/D14*100</f>
        <v>11.473632127984148</v>
      </c>
      <c r="E85" s="230">
        <f t="shared" si="2"/>
        <v>0.50806421067335528</v>
      </c>
      <c r="F85" s="188">
        <f t="shared" si="3"/>
        <v>104.63326855940858</v>
      </c>
    </row>
    <row r="86" spans="1:9" x14ac:dyDescent="0.3">
      <c r="A86" s="41" t="s">
        <v>7</v>
      </c>
      <c r="B86" s="46">
        <v>7020</v>
      </c>
      <c r="C86" s="266">
        <f>C76/C43</f>
        <v>0.152489961397378</v>
      </c>
      <c r="D86" s="194">
        <f>D76/D43</f>
        <v>0.15829902669368709</v>
      </c>
      <c r="E86" s="187">
        <f t="shared" si="2"/>
        <v>5.8090652963090905E-3</v>
      </c>
      <c r="F86" s="188">
        <f t="shared" si="3"/>
        <v>103.8094739109882</v>
      </c>
    </row>
    <row r="87" spans="1:9" x14ac:dyDescent="0.3">
      <c r="A87" s="43" t="s">
        <v>6</v>
      </c>
      <c r="B87" s="44">
        <v>7030</v>
      </c>
      <c r="C87" s="262">
        <v>0.27500000000000002</v>
      </c>
      <c r="D87" s="262">
        <v>0.28100000000000003</v>
      </c>
      <c r="E87" s="187">
        <f t="shared" si="2"/>
        <v>6.0000000000000053E-3</v>
      </c>
      <c r="F87" s="188">
        <f t="shared" si="3"/>
        <v>102.18181818181817</v>
      </c>
    </row>
    <row r="88" spans="1:9" x14ac:dyDescent="0.3">
      <c r="A88" s="56" t="s">
        <v>93</v>
      </c>
      <c r="B88" s="68"/>
      <c r="C88" s="196"/>
      <c r="D88" s="196"/>
      <c r="E88" s="187"/>
      <c r="F88" s="188"/>
    </row>
    <row r="89" spans="1:9" ht="47.25" x14ac:dyDescent="0.3">
      <c r="A89" s="53" t="s">
        <v>5</v>
      </c>
      <c r="B89" s="54">
        <v>8100</v>
      </c>
      <c r="C89" s="279">
        <f>C90+C91+C92+C93+C94+C95+C96</f>
        <v>530.5</v>
      </c>
      <c r="D89" s="279">
        <f>D90+D91+D92+D93+D94+D95+D96</f>
        <v>422</v>
      </c>
      <c r="E89" s="234">
        <f t="shared" si="2"/>
        <v>-108.5</v>
      </c>
      <c r="F89" s="232">
        <f t="shared" si="3"/>
        <v>79.547596606974551</v>
      </c>
    </row>
    <row r="90" spans="1:9" x14ac:dyDescent="0.3">
      <c r="A90" s="26" t="s">
        <v>94</v>
      </c>
      <c r="B90" s="42">
        <v>8110</v>
      </c>
      <c r="C90" s="280">
        <v>7</v>
      </c>
      <c r="D90" s="281">
        <v>7</v>
      </c>
      <c r="E90" s="235">
        <f t="shared" si="2"/>
        <v>0</v>
      </c>
      <c r="F90" s="188">
        <f t="shared" si="3"/>
        <v>100</v>
      </c>
    </row>
    <row r="91" spans="1:9" x14ac:dyDescent="0.3">
      <c r="A91" s="26" t="s">
        <v>95</v>
      </c>
      <c r="B91" s="42">
        <v>8120</v>
      </c>
      <c r="C91" s="280">
        <v>16</v>
      </c>
      <c r="D91" s="281">
        <v>16</v>
      </c>
      <c r="E91" s="235">
        <f t="shared" si="2"/>
        <v>0</v>
      </c>
      <c r="F91" s="188">
        <f t="shared" si="3"/>
        <v>100</v>
      </c>
    </row>
    <row r="92" spans="1:9" x14ac:dyDescent="0.3">
      <c r="A92" s="26" t="s">
        <v>2</v>
      </c>
      <c r="B92" s="42">
        <v>8130</v>
      </c>
      <c r="C92" s="280">
        <v>155.75</v>
      </c>
      <c r="D92" s="281">
        <v>112</v>
      </c>
      <c r="E92" s="235">
        <f t="shared" si="2"/>
        <v>-43.75</v>
      </c>
      <c r="F92" s="188">
        <f t="shared" si="3"/>
        <v>71.910112359550567</v>
      </c>
    </row>
    <row r="93" spans="1:9" x14ac:dyDescent="0.3">
      <c r="A93" s="7" t="s">
        <v>96</v>
      </c>
      <c r="B93" s="42">
        <v>8140</v>
      </c>
      <c r="C93" s="280">
        <v>186.25</v>
      </c>
      <c r="D93" s="281">
        <v>147</v>
      </c>
      <c r="E93" s="235">
        <f t="shared" si="2"/>
        <v>-39.25</v>
      </c>
      <c r="F93" s="188">
        <f t="shared" si="3"/>
        <v>78.926174496644293</v>
      </c>
    </row>
    <row r="94" spans="1:9" x14ac:dyDescent="0.3">
      <c r="A94" s="7" t="s">
        <v>1</v>
      </c>
      <c r="B94" s="42">
        <v>8150</v>
      </c>
      <c r="C94" s="280">
        <v>54.5</v>
      </c>
      <c r="D94" s="281">
        <v>51</v>
      </c>
      <c r="E94" s="235">
        <f t="shared" si="2"/>
        <v>-3.5</v>
      </c>
      <c r="F94" s="188">
        <f t="shared" si="3"/>
        <v>93.577981651376149</v>
      </c>
    </row>
    <row r="95" spans="1:9" x14ac:dyDescent="0.3">
      <c r="A95" s="7" t="s">
        <v>111</v>
      </c>
      <c r="B95" s="44">
        <v>8160</v>
      </c>
      <c r="C95" s="282">
        <v>0</v>
      </c>
      <c r="D95" s="283">
        <v>0</v>
      </c>
      <c r="E95" s="235">
        <f t="shared" si="2"/>
        <v>0</v>
      </c>
      <c r="F95" s="188" t="e">
        <f t="shared" si="3"/>
        <v>#DIV/0!</v>
      </c>
      <c r="G95" s="172"/>
      <c r="H95" s="172"/>
      <c r="I95" s="172"/>
    </row>
    <row r="96" spans="1:9" x14ac:dyDescent="0.3">
      <c r="A96" s="26" t="s">
        <v>0</v>
      </c>
      <c r="B96" s="44">
        <v>8170</v>
      </c>
      <c r="C96" s="282">
        <v>111</v>
      </c>
      <c r="D96" s="283">
        <v>89</v>
      </c>
      <c r="E96" s="235">
        <f t="shared" si="2"/>
        <v>-22</v>
      </c>
      <c r="F96" s="188">
        <f t="shared" si="3"/>
        <v>80.180180180180187</v>
      </c>
      <c r="G96" s="284"/>
      <c r="H96" s="284"/>
      <c r="I96" s="284"/>
    </row>
    <row r="97" spans="1:9" x14ac:dyDescent="0.3">
      <c r="A97" s="52" t="s">
        <v>4</v>
      </c>
      <c r="B97" s="29">
        <v>8200</v>
      </c>
      <c r="C97" s="192">
        <f>C98+C99+C100+C101+C102+C103+C104</f>
        <v>25231.125</v>
      </c>
      <c r="D97" s="192">
        <f>D98+D99+D100+D101+D102+D103+D104</f>
        <v>25231.122999999996</v>
      </c>
      <c r="E97" s="186">
        <f t="shared" si="2"/>
        <v>-2.0000000040454324E-3</v>
      </c>
      <c r="F97" s="232">
        <f t="shared" si="3"/>
        <v>99.999992073282485</v>
      </c>
      <c r="G97" s="173"/>
      <c r="H97" s="173"/>
      <c r="I97" s="174"/>
    </row>
    <row r="98" spans="1:9" x14ac:dyDescent="0.3">
      <c r="A98" s="26" t="s">
        <v>94</v>
      </c>
      <c r="B98" s="27">
        <v>8210</v>
      </c>
      <c r="C98" s="181">
        <v>711.68399999999997</v>
      </c>
      <c r="D98" s="181">
        <v>1079.259</v>
      </c>
      <c r="E98" s="187">
        <f t="shared" si="2"/>
        <v>367.57500000000005</v>
      </c>
      <c r="F98" s="188">
        <f t="shared" si="3"/>
        <v>151.64862495152346</v>
      </c>
      <c r="G98" s="174"/>
      <c r="H98" s="174"/>
      <c r="I98" s="174"/>
    </row>
    <row r="99" spans="1:9" x14ac:dyDescent="0.3">
      <c r="A99" s="26" t="s">
        <v>95</v>
      </c>
      <c r="B99" s="27">
        <v>8220</v>
      </c>
      <c r="C99" s="181">
        <v>1183.9169999999999</v>
      </c>
      <c r="D99" s="181">
        <v>1741.857</v>
      </c>
      <c r="E99" s="187">
        <f t="shared" si="2"/>
        <v>557.94000000000005</v>
      </c>
      <c r="F99" s="188">
        <f t="shared" si="3"/>
        <v>147.1266144501684</v>
      </c>
      <c r="G99" s="172"/>
      <c r="H99" s="172"/>
      <c r="I99" s="172"/>
    </row>
    <row r="100" spans="1:9" x14ac:dyDescent="0.3">
      <c r="A100" s="26" t="s">
        <v>2</v>
      </c>
      <c r="B100" s="27">
        <v>8230</v>
      </c>
      <c r="C100" s="181">
        <v>10424.199000000001</v>
      </c>
      <c r="D100" s="181">
        <v>9595.0630000000001</v>
      </c>
      <c r="E100" s="187">
        <f t="shared" si="2"/>
        <v>-829.13600000000042</v>
      </c>
      <c r="F100" s="188">
        <f t="shared" si="3"/>
        <v>92.046045935999487</v>
      </c>
      <c r="G100" s="172"/>
      <c r="H100" s="172"/>
      <c r="I100" s="172"/>
    </row>
    <row r="101" spans="1:9" x14ac:dyDescent="0.3">
      <c r="A101" s="7" t="s">
        <v>96</v>
      </c>
      <c r="B101" s="27">
        <v>8240</v>
      </c>
      <c r="C101" s="181">
        <v>8095.232</v>
      </c>
      <c r="D101" s="181">
        <v>7636.1009999999997</v>
      </c>
      <c r="E101" s="187">
        <f t="shared" si="2"/>
        <v>-459.13100000000031</v>
      </c>
      <c r="F101" s="188">
        <f t="shared" si="3"/>
        <v>94.328377494307759</v>
      </c>
      <c r="G101" s="172"/>
      <c r="H101" s="172"/>
      <c r="I101" s="172"/>
    </row>
    <row r="102" spans="1:9" x14ac:dyDescent="0.3">
      <c r="A102" s="7" t="s">
        <v>1</v>
      </c>
      <c r="B102" s="27">
        <v>8250</v>
      </c>
      <c r="C102" s="181">
        <v>1460.3820000000001</v>
      </c>
      <c r="D102" s="181">
        <v>1433.671</v>
      </c>
      <c r="E102" s="187">
        <f t="shared" si="2"/>
        <v>-26.711000000000013</v>
      </c>
      <c r="F102" s="188">
        <f t="shared" si="3"/>
        <v>98.170958009616655</v>
      </c>
      <c r="G102" s="172"/>
      <c r="H102" s="172"/>
      <c r="I102" s="172"/>
    </row>
    <row r="103" spans="1:9" ht="16.5" customHeight="1" x14ac:dyDescent="0.3">
      <c r="A103" s="7" t="s">
        <v>111</v>
      </c>
      <c r="B103" s="27">
        <v>8260</v>
      </c>
      <c r="C103" s="181">
        <v>0</v>
      </c>
      <c r="D103" s="181">
        <v>0</v>
      </c>
      <c r="E103" s="187">
        <f t="shared" si="2"/>
        <v>0</v>
      </c>
      <c r="F103" s="188" t="e">
        <f t="shared" si="3"/>
        <v>#DIV/0!</v>
      </c>
      <c r="G103" s="172"/>
      <c r="H103" s="172"/>
      <c r="I103" s="172"/>
    </row>
    <row r="104" spans="1:9" x14ac:dyDescent="0.3">
      <c r="A104" s="26" t="s">
        <v>0</v>
      </c>
      <c r="B104" s="27">
        <v>8270</v>
      </c>
      <c r="C104" s="181">
        <v>3355.7109999999998</v>
      </c>
      <c r="D104" s="181">
        <v>3745.172</v>
      </c>
      <c r="E104" s="187">
        <f t="shared" si="2"/>
        <v>389.46100000000024</v>
      </c>
      <c r="F104" s="188">
        <f t="shared" si="3"/>
        <v>111.60591600408975</v>
      </c>
      <c r="G104" s="172"/>
      <c r="H104" s="172"/>
      <c r="I104" s="172"/>
    </row>
    <row r="105" spans="1:9" x14ac:dyDescent="0.3">
      <c r="A105" s="52" t="s">
        <v>3</v>
      </c>
      <c r="B105" s="29">
        <v>8300</v>
      </c>
      <c r="C105" s="264">
        <f t="shared" ref="C105:D110" si="4">C97/C89/3</f>
        <v>15.853675777568332</v>
      </c>
      <c r="D105" s="264">
        <f t="shared" si="4"/>
        <v>19.929796998420219</v>
      </c>
      <c r="E105" s="186">
        <f t="shared" si="2"/>
        <v>4.0761212208518867</v>
      </c>
      <c r="F105" s="232">
        <f t="shared" si="3"/>
        <v>125.71089050918569</v>
      </c>
      <c r="G105" s="172"/>
      <c r="H105" s="172"/>
      <c r="I105" s="172"/>
    </row>
    <row r="106" spans="1:9" x14ac:dyDescent="0.3">
      <c r="A106" s="26" t="s">
        <v>94</v>
      </c>
      <c r="B106" s="27">
        <v>8310</v>
      </c>
      <c r="C106" s="181">
        <f t="shared" si="4"/>
        <v>33.889714285714284</v>
      </c>
      <c r="D106" s="181">
        <f t="shared" si="4"/>
        <v>51.393285714285717</v>
      </c>
      <c r="E106" s="187">
        <f t="shared" si="2"/>
        <v>17.503571428571433</v>
      </c>
      <c r="F106" s="188">
        <f t="shared" si="3"/>
        <v>151.64862495152346</v>
      </c>
      <c r="G106" s="172"/>
      <c r="H106" s="172"/>
      <c r="I106" s="172"/>
    </row>
    <row r="107" spans="1:9" x14ac:dyDescent="0.3">
      <c r="A107" s="26" t="s">
        <v>95</v>
      </c>
      <c r="B107" s="27">
        <v>8320</v>
      </c>
      <c r="C107" s="181">
        <f t="shared" si="4"/>
        <v>24.664937499999997</v>
      </c>
      <c r="D107" s="181">
        <f t="shared" si="4"/>
        <v>36.288687500000002</v>
      </c>
      <c r="E107" s="187">
        <f t="shared" si="2"/>
        <v>11.623750000000005</v>
      </c>
      <c r="F107" s="188">
        <f t="shared" si="3"/>
        <v>147.1266144501684</v>
      </c>
    </row>
    <row r="108" spans="1:9" x14ac:dyDescent="0.3">
      <c r="A108" s="26" t="s">
        <v>2</v>
      </c>
      <c r="B108" s="27">
        <v>8330</v>
      </c>
      <c r="C108" s="181">
        <f t="shared" si="4"/>
        <v>22.309682182985554</v>
      </c>
      <c r="D108" s="181">
        <f t="shared" si="4"/>
        <v>28.55673511904762</v>
      </c>
      <c r="E108" s="187">
        <f t="shared" si="2"/>
        <v>6.2470529360620652</v>
      </c>
      <c r="F108" s="188">
        <f t="shared" si="3"/>
        <v>128.00153262974931</v>
      </c>
    </row>
    <row r="109" spans="1:9" x14ac:dyDescent="0.3">
      <c r="A109" s="7" t="s">
        <v>96</v>
      </c>
      <c r="B109" s="27">
        <v>8340</v>
      </c>
      <c r="C109" s="181">
        <f t="shared" si="4"/>
        <v>14.48811096196868</v>
      </c>
      <c r="D109" s="181">
        <f t="shared" si="4"/>
        <v>17.315421768707484</v>
      </c>
      <c r="E109" s="187">
        <f t="shared" si="2"/>
        <v>2.8273108067388044</v>
      </c>
      <c r="F109" s="188">
        <f t="shared" si="3"/>
        <v>119.51469597493076</v>
      </c>
    </row>
    <row r="110" spans="1:9" x14ac:dyDescent="0.3">
      <c r="A110" s="7" t="s">
        <v>1</v>
      </c>
      <c r="B110" s="27">
        <v>8350</v>
      </c>
      <c r="C110" s="181">
        <f t="shared" si="4"/>
        <v>8.9320000000000004</v>
      </c>
      <c r="D110" s="181">
        <f t="shared" si="4"/>
        <v>9.3703986928104577</v>
      </c>
      <c r="E110" s="187">
        <f t="shared" si="2"/>
        <v>0.43839869281045729</v>
      </c>
      <c r="F110" s="188">
        <f t="shared" si="3"/>
        <v>104.90818061811977</v>
      </c>
    </row>
    <row r="111" spans="1:9" x14ac:dyDescent="0.3">
      <c r="A111" s="7" t="s">
        <v>111</v>
      </c>
      <c r="B111" s="27">
        <v>8360</v>
      </c>
      <c r="C111" s="181">
        <v>0</v>
      </c>
      <c r="D111" s="181">
        <v>0</v>
      </c>
      <c r="E111" s="187">
        <f t="shared" si="2"/>
        <v>0</v>
      </c>
      <c r="F111" s="188" t="e">
        <f t="shared" si="3"/>
        <v>#DIV/0!</v>
      </c>
    </row>
    <row r="112" spans="1:9" x14ac:dyDescent="0.3">
      <c r="A112" s="26" t="s">
        <v>0</v>
      </c>
      <c r="B112" s="27">
        <v>8370</v>
      </c>
      <c r="C112" s="181">
        <f>C104/C96/3</f>
        <v>10.077210210210209</v>
      </c>
      <c r="D112" s="181">
        <f>D104/D96/3</f>
        <v>14.026861423220973</v>
      </c>
      <c r="E112" s="187">
        <f t="shared" si="2"/>
        <v>3.9496512130107639</v>
      </c>
      <c r="F112" s="188">
        <f t="shared" si="3"/>
        <v>139.19389524105577</v>
      </c>
    </row>
    <row r="114" spans="1:6" x14ac:dyDescent="0.3">
      <c r="A114" s="143" t="s">
        <v>276</v>
      </c>
      <c r="B114" s="5"/>
      <c r="C114" s="145"/>
      <c r="D114" s="5"/>
      <c r="E114" s="318" t="s">
        <v>266</v>
      </c>
      <c r="F114" s="318"/>
    </row>
    <row r="115" spans="1:6" ht="15" customHeight="1" x14ac:dyDescent="0.3">
      <c r="A115" s="144"/>
      <c r="B115" s="79"/>
      <c r="C115" s="201" t="s">
        <v>114</v>
      </c>
      <c r="D115" s="202"/>
      <c r="E115" s="319"/>
      <c r="F115" s="319"/>
    </row>
    <row r="116" spans="1:6" x14ac:dyDescent="0.3">
      <c r="A116" s="144" t="s">
        <v>115</v>
      </c>
      <c r="B116" s="79"/>
      <c r="C116" s="145"/>
      <c r="D116" s="5"/>
      <c r="E116" s="318" t="s">
        <v>245</v>
      </c>
      <c r="F116" s="318"/>
    </row>
    <row r="117" spans="1:6" ht="12" customHeight="1" x14ac:dyDescent="0.3">
      <c r="A117" s="78"/>
      <c r="B117" s="79"/>
      <c r="C117" s="201" t="s">
        <v>114</v>
      </c>
      <c r="D117" s="202"/>
      <c r="E117" s="320"/>
      <c r="F117" s="320"/>
    </row>
  </sheetData>
  <mergeCells count="16">
    <mergeCell ref="B1:F1"/>
    <mergeCell ref="B2:F2"/>
    <mergeCell ref="A7:F7"/>
    <mergeCell ref="A4:F4"/>
    <mergeCell ref="F9:F10"/>
    <mergeCell ref="A9:A10"/>
    <mergeCell ref="B9:B10"/>
    <mergeCell ref="C9:C10"/>
    <mergeCell ref="D9:D10"/>
    <mergeCell ref="E9:E10"/>
    <mergeCell ref="E114:F114"/>
    <mergeCell ref="E115:F115"/>
    <mergeCell ref="E116:F116"/>
    <mergeCell ref="E117:F117"/>
    <mergeCell ref="A5:F5"/>
    <mergeCell ref="A6:F6"/>
  </mergeCells>
  <pageMargins left="0.70866141732283472" right="0.31496062992125984" top="0.35433070866141736" bottom="0" header="0" footer="0"/>
  <pageSetup paperSize="9" scale="68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L38"/>
  <sheetViews>
    <sheetView topLeftCell="A4" zoomScaleNormal="100" zoomScaleSheetLayoutView="100" workbookViewId="0">
      <selection activeCell="G28" sqref="G28"/>
    </sheetView>
  </sheetViews>
  <sheetFormatPr defaultRowHeight="15" x14ac:dyDescent="0.25"/>
  <cols>
    <col min="1" max="1" width="38.7109375" customWidth="1"/>
    <col min="2" max="2" width="12.85546875" customWidth="1"/>
    <col min="3" max="3" width="12.28515625" customWidth="1"/>
    <col min="4" max="4" width="13.140625" customWidth="1"/>
    <col min="5" max="5" width="14.85546875" customWidth="1"/>
    <col min="6" max="7" width="17.85546875" customWidth="1"/>
    <col min="8" max="8" width="11" bestFit="1" customWidth="1"/>
    <col min="10" max="10" width="12.5703125" customWidth="1"/>
  </cols>
  <sheetData>
    <row r="1" spans="1:7" ht="24" customHeight="1" x14ac:dyDescent="0.25">
      <c r="A1" s="142"/>
      <c r="B1" s="142"/>
      <c r="C1" s="142"/>
      <c r="D1" s="142"/>
      <c r="E1" s="103" t="s">
        <v>117</v>
      </c>
      <c r="F1" s="142"/>
    </row>
    <row r="2" spans="1:7" ht="19.5" customHeight="1" x14ac:dyDescent="0.25">
      <c r="A2" s="333" t="s">
        <v>270</v>
      </c>
      <c r="B2" s="333"/>
      <c r="C2" s="333"/>
      <c r="D2" s="333"/>
      <c r="E2" s="333"/>
      <c r="F2" s="142"/>
    </row>
    <row r="3" spans="1:7" x14ac:dyDescent="0.25">
      <c r="A3" s="345" t="s">
        <v>43</v>
      </c>
      <c r="B3" s="345"/>
      <c r="C3" s="345"/>
      <c r="D3" s="345"/>
      <c r="E3" s="345"/>
      <c r="F3" s="142"/>
    </row>
    <row r="4" spans="1:7" ht="29.25" customHeight="1" x14ac:dyDescent="0.25">
      <c r="A4" s="341" t="s">
        <v>118</v>
      </c>
      <c r="B4" s="341"/>
      <c r="C4" s="341"/>
      <c r="D4" s="341"/>
      <c r="E4" s="341"/>
      <c r="F4" s="142"/>
    </row>
    <row r="5" spans="1:7" ht="15.75" x14ac:dyDescent="0.25">
      <c r="A5" s="342" t="s">
        <v>161</v>
      </c>
      <c r="B5" s="342"/>
      <c r="C5" s="342"/>
      <c r="D5" s="342"/>
      <c r="E5" s="342"/>
      <c r="F5" s="142"/>
    </row>
    <row r="6" spans="1:7" ht="15.75" x14ac:dyDescent="0.25">
      <c r="A6" s="82"/>
      <c r="B6" s="142"/>
      <c r="C6" s="82"/>
      <c r="D6" s="82"/>
      <c r="E6" s="82"/>
      <c r="F6" s="142"/>
    </row>
    <row r="7" spans="1:7" ht="15" customHeight="1" x14ac:dyDescent="0.25">
      <c r="A7" s="343" t="s">
        <v>119</v>
      </c>
      <c r="B7" s="330" t="s">
        <v>97</v>
      </c>
      <c r="C7" s="330" t="s">
        <v>98</v>
      </c>
      <c r="D7" s="332" t="s">
        <v>99</v>
      </c>
      <c r="E7" s="328" t="s">
        <v>113</v>
      </c>
      <c r="F7" s="142"/>
    </row>
    <row r="8" spans="1:7" ht="15.75" thickBot="1" x14ac:dyDescent="0.3">
      <c r="A8" s="344"/>
      <c r="B8" s="336"/>
      <c r="C8" s="336"/>
      <c r="D8" s="332"/>
      <c r="E8" s="337"/>
      <c r="F8" s="246"/>
    </row>
    <row r="9" spans="1:7" ht="15.75" x14ac:dyDescent="0.25">
      <c r="A9" s="338" t="s">
        <v>188</v>
      </c>
      <c r="B9" s="339"/>
      <c r="C9" s="339"/>
      <c r="D9" s="339"/>
      <c r="E9" s="340"/>
      <c r="F9" s="142"/>
    </row>
    <row r="10" spans="1:7" ht="15.75" x14ac:dyDescent="0.25">
      <c r="A10" s="118" t="s">
        <v>273</v>
      </c>
      <c r="B10" s="238">
        <v>747.18499999999995</v>
      </c>
      <c r="C10" s="238">
        <v>747.18399999999997</v>
      </c>
      <c r="D10" s="85">
        <f t="shared" ref="D10:D11" si="0">C10-B10</f>
        <v>-9.9999999997635314E-4</v>
      </c>
      <c r="E10" s="206">
        <f t="shared" ref="E10:E11" si="1">C10/B10*100</f>
        <v>99.999866164336808</v>
      </c>
      <c r="F10" s="169"/>
    </row>
    <row r="11" spans="1:7" ht="15.75" x14ac:dyDescent="0.25">
      <c r="A11" s="118" t="s">
        <v>274</v>
      </c>
      <c r="B11" s="238">
        <v>155.791</v>
      </c>
      <c r="C11" s="238">
        <v>155.79</v>
      </c>
      <c r="D11" s="85">
        <f t="shared" si="0"/>
        <v>-1.0000000000047748E-3</v>
      </c>
      <c r="E11" s="206">
        <f t="shared" si="1"/>
        <v>99.999358114396856</v>
      </c>
      <c r="F11" s="169"/>
    </row>
    <row r="12" spans="1:7" ht="29.25" customHeight="1" x14ac:dyDescent="0.25">
      <c r="A12" s="205" t="s">
        <v>233</v>
      </c>
      <c r="B12" s="238">
        <v>34.351999999999997</v>
      </c>
      <c r="C12" s="238">
        <v>34.351999999999997</v>
      </c>
      <c r="D12" s="85">
        <f t="shared" ref="D12:D23" si="2">C12-B12</f>
        <v>0</v>
      </c>
      <c r="E12" s="206">
        <f t="shared" ref="E12:E23" si="3">C12/B12*100</f>
        <v>100</v>
      </c>
      <c r="F12" s="169"/>
      <c r="G12" s="176"/>
    </row>
    <row r="13" spans="1:7" ht="31.5" x14ac:dyDescent="0.25">
      <c r="A13" s="134" t="s">
        <v>234</v>
      </c>
      <c r="B13" s="238">
        <v>123</v>
      </c>
      <c r="C13" s="238">
        <v>122.254</v>
      </c>
      <c r="D13" s="85">
        <f t="shared" si="2"/>
        <v>-0.74599999999999511</v>
      </c>
      <c r="E13" s="206">
        <f t="shared" si="3"/>
        <v>99.393495934959347</v>
      </c>
      <c r="F13" s="169"/>
      <c r="G13" s="176"/>
    </row>
    <row r="14" spans="1:7" ht="15.75" x14ac:dyDescent="0.25">
      <c r="A14" s="134" t="s">
        <v>235</v>
      </c>
      <c r="B14" s="238">
        <v>1</v>
      </c>
      <c r="C14" s="238">
        <v>0.6</v>
      </c>
      <c r="D14" s="85">
        <f t="shared" si="2"/>
        <v>-0.4</v>
      </c>
      <c r="E14" s="206">
        <f t="shared" si="3"/>
        <v>60</v>
      </c>
      <c r="F14" s="169"/>
    </row>
    <row r="15" spans="1:7" ht="15.75" x14ac:dyDescent="0.25">
      <c r="A15" s="134" t="s">
        <v>236</v>
      </c>
      <c r="B15" s="238">
        <v>41.2</v>
      </c>
      <c r="C15" s="238">
        <v>41.176000000000002</v>
      </c>
      <c r="D15" s="85">
        <f t="shared" si="2"/>
        <v>-2.4000000000000909E-2</v>
      </c>
      <c r="E15" s="206">
        <f t="shared" si="3"/>
        <v>99.94174757281553</v>
      </c>
      <c r="F15" s="169"/>
    </row>
    <row r="16" spans="1:7" ht="17.25" customHeight="1" x14ac:dyDescent="0.25">
      <c r="A16" s="207" t="s">
        <v>237</v>
      </c>
      <c r="B16" s="238">
        <v>43.52</v>
      </c>
      <c r="C16" s="238">
        <v>43.25</v>
      </c>
      <c r="D16" s="85">
        <f t="shared" si="2"/>
        <v>-0.27000000000000313</v>
      </c>
      <c r="E16" s="206">
        <f t="shared" si="3"/>
        <v>99.37959558823529</v>
      </c>
      <c r="F16" s="169"/>
    </row>
    <row r="17" spans="1:12" ht="17.25" customHeight="1" x14ac:dyDescent="0.25">
      <c r="A17" s="134" t="s">
        <v>238</v>
      </c>
      <c r="B17" s="238">
        <v>126</v>
      </c>
      <c r="C17" s="238">
        <v>125.974</v>
      </c>
      <c r="D17" s="85">
        <f t="shared" si="2"/>
        <v>-2.5999999999996248E-2</v>
      </c>
      <c r="E17" s="206">
        <f t="shared" si="3"/>
        <v>99.979365079365081</v>
      </c>
      <c r="F17" s="169"/>
      <c r="G17" s="176"/>
    </row>
    <row r="18" spans="1:12" ht="31.5" customHeight="1" x14ac:dyDescent="0.25">
      <c r="A18" s="134" t="s">
        <v>239</v>
      </c>
      <c r="B18" s="238">
        <v>4116.6189999999997</v>
      </c>
      <c r="C18" s="238">
        <v>4116.6170000000002</v>
      </c>
      <c r="D18" s="85">
        <f t="shared" si="2"/>
        <v>-1.9999999994979589E-3</v>
      </c>
      <c r="E18" s="206">
        <f t="shared" si="3"/>
        <v>99.999951416441519</v>
      </c>
      <c r="F18" s="176"/>
    </row>
    <row r="19" spans="1:12" ht="27" customHeight="1" x14ac:dyDescent="0.25">
      <c r="A19" s="208" t="s">
        <v>240</v>
      </c>
      <c r="B19" s="238">
        <v>0</v>
      </c>
      <c r="C19" s="238">
        <v>0</v>
      </c>
      <c r="D19" s="85">
        <f t="shared" si="2"/>
        <v>0</v>
      </c>
      <c r="E19" s="206" t="e">
        <f t="shared" si="3"/>
        <v>#DIV/0!</v>
      </c>
      <c r="F19" s="176"/>
    </row>
    <row r="20" spans="1:12" ht="31.5" x14ac:dyDescent="0.25">
      <c r="A20" s="209" t="s">
        <v>241</v>
      </c>
      <c r="B20" s="238">
        <v>7058.317</v>
      </c>
      <c r="C20" s="238">
        <v>7058.308</v>
      </c>
      <c r="D20" s="85">
        <f t="shared" si="2"/>
        <v>-9.0000000000145519E-3</v>
      </c>
      <c r="E20" s="206">
        <f t="shared" si="3"/>
        <v>99.999872490850152</v>
      </c>
      <c r="F20" s="176"/>
    </row>
    <row r="21" spans="1:12" ht="16.5" thickBot="1" x14ac:dyDescent="0.3">
      <c r="A21" s="255" t="s">
        <v>120</v>
      </c>
      <c r="B21" s="256">
        <f>SUM(B10:B20)</f>
        <v>12446.984</v>
      </c>
      <c r="C21" s="256">
        <f>SUM(C10:C20)</f>
        <v>12445.505000000001</v>
      </c>
      <c r="D21" s="211">
        <f t="shared" si="2"/>
        <v>-1.4789999999993597</v>
      </c>
      <c r="E21" s="212">
        <f t="shared" si="3"/>
        <v>99.988117603429075</v>
      </c>
      <c r="F21" s="176"/>
    </row>
    <row r="22" spans="1:12" ht="15.75" x14ac:dyDescent="0.25">
      <c r="A22" s="338" t="s">
        <v>217</v>
      </c>
      <c r="B22" s="339"/>
      <c r="C22" s="339"/>
      <c r="D22" s="339"/>
      <c r="E22" s="340"/>
    </row>
    <row r="23" spans="1:12" ht="31.5" x14ac:dyDescent="0.25">
      <c r="A23" s="207" t="s">
        <v>234</v>
      </c>
      <c r="B23" s="238">
        <v>3784</v>
      </c>
      <c r="C23" s="238">
        <v>3712.1959999999999</v>
      </c>
      <c r="D23" s="85">
        <f t="shared" si="2"/>
        <v>-71.804000000000087</v>
      </c>
      <c r="E23" s="206">
        <f t="shared" si="3"/>
        <v>98.102431289640592</v>
      </c>
      <c r="F23" s="176"/>
      <c r="G23" s="176"/>
      <c r="H23" s="176"/>
      <c r="I23" s="176"/>
      <c r="J23" s="176"/>
      <c r="K23" s="176"/>
      <c r="L23" s="176"/>
    </row>
    <row r="24" spans="1:12" ht="15.75" x14ac:dyDescent="0.25">
      <c r="A24" s="207" t="s">
        <v>235</v>
      </c>
      <c r="B24" s="238">
        <v>31</v>
      </c>
      <c r="C24" s="238">
        <v>30.135000000000002</v>
      </c>
      <c r="D24" s="85">
        <f t="shared" ref="D24:D32" si="4">C24-B24</f>
        <v>-0.86499999999999844</v>
      </c>
      <c r="E24" s="206">
        <f t="shared" ref="E24:E32" si="5">C24/B24*100</f>
        <v>97.209677419354847</v>
      </c>
      <c r="F24" s="176"/>
      <c r="G24" s="176"/>
      <c r="H24" s="176"/>
      <c r="I24" s="176"/>
      <c r="J24" s="176"/>
      <c r="K24" s="176"/>
      <c r="L24" s="176"/>
    </row>
    <row r="25" spans="1:12" ht="15.75" x14ac:dyDescent="0.25">
      <c r="A25" s="134" t="s">
        <v>236</v>
      </c>
      <c r="B25" s="238">
        <v>0</v>
      </c>
      <c r="C25" s="238">
        <v>0</v>
      </c>
      <c r="D25" s="85">
        <f t="shared" si="4"/>
        <v>0</v>
      </c>
      <c r="E25" s="206" t="e">
        <f t="shared" si="5"/>
        <v>#DIV/0!</v>
      </c>
      <c r="F25" s="176"/>
      <c r="G25" s="176"/>
      <c r="H25" s="176"/>
      <c r="I25" s="176"/>
      <c r="J25" s="176"/>
      <c r="K25" s="176"/>
      <c r="L25" s="176"/>
    </row>
    <row r="26" spans="1:12" ht="15.75" x14ac:dyDescent="0.25">
      <c r="A26" s="207" t="s">
        <v>237</v>
      </c>
      <c r="B26" s="238">
        <v>159.91</v>
      </c>
      <c r="C26" s="238">
        <v>90.408000000000001</v>
      </c>
      <c r="D26" s="85">
        <f t="shared" si="4"/>
        <v>-69.501999999999995</v>
      </c>
      <c r="E26" s="206">
        <f t="shared" si="5"/>
        <v>56.536801951097495</v>
      </c>
      <c r="F26" s="176"/>
      <c r="G26" s="176"/>
      <c r="H26" s="176"/>
      <c r="I26" s="176"/>
      <c r="J26" s="176"/>
      <c r="K26" s="176"/>
      <c r="L26" s="176"/>
    </row>
    <row r="27" spans="1:12" ht="15.75" x14ac:dyDescent="0.25">
      <c r="A27" s="207" t="s">
        <v>242</v>
      </c>
      <c r="B27" s="238">
        <v>7.4</v>
      </c>
      <c r="C27" s="238">
        <v>7.3540000000000001</v>
      </c>
      <c r="D27" s="85">
        <f t="shared" si="4"/>
        <v>-4.6000000000000263E-2</v>
      </c>
      <c r="E27" s="206">
        <f t="shared" si="5"/>
        <v>99.378378378378372</v>
      </c>
      <c r="F27" s="176"/>
      <c r="G27" s="176"/>
      <c r="H27" s="176"/>
      <c r="I27" s="176"/>
      <c r="J27" s="176"/>
      <c r="K27" s="176"/>
      <c r="L27" s="176"/>
    </row>
    <row r="28" spans="1:12" ht="16.5" customHeight="1" x14ac:dyDescent="0.25">
      <c r="A28" s="207" t="s">
        <v>238</v>
      </c>
      <c r="B28" s="238">
        <v>150</v>
      </c>
      <c r="C28" s="238">
        <v>132.208</v>
      </c>
      <c r="D28" s="85">
        <f t="shared" si="4"/>
        <v>-17.792000000000002</v>
      </c>
      <c r="E28" s="206">
        <f t="shared" si="5"/>
        <v>88.138666666666666</v>
      </c>
      <c r="F28" s="176"/>
      <c r="G28" s="176"/>
      <c r="H28" s="176"/>
      <c r="I28" s="176"/>
      <c r="J28" s="176"/>
      <c r="K28" s="176"/>
      <c r="L28" s="176"/>
    </row>
    <row r="29" spans="1:12" ht="17.25" customHeight="1" x14ac:dyDescent="0.25">
      <c r="A29" s="207" t="s">
        <v>243</v>
      </c>
      <c r="B29" s="238">
        <v>197.7</v>
      </c>
      <c r="C29" s="238">
        <v>197.648</v>
      </c>
      <c r="D29" s="85">
        <f t="shared" si="4"/>
        <v>-5.1999999999992497E-2</v>
      </c>
      <c r="E29" s="206">
        <f t="shared" si="5"/>
        <v>99.973697521497215</v>
      </c>
      <c r="F29" s="176"/>
      <c r="G29" s="176"/>
      <c r="H29" s="176"/>
      <c r="I29" s="176"/>
      <c r="J29" s="176"/>
      <c r="K29" s="176"/>
      <c r="L29" s="176"/>
    </row>
    <row r="30" spans="1:12" s="183" customFormat="1" ht="17.25" customHeight="1" x14ac:dyDescent="0.25">
      <c r="A30" s="207" t="s">
        <v>244</v>
      </c>
      <c r="B30" s="238">
        <v>0</v>
      </c>
      <c r="C30" s="85">
        <v>0</v>
      </c>
      <c r="D30" s="85">
        <f t="shared" si="4"/>
        <v>0</v>
      </c>
      <c r="E30" s="206" t="e">
        <f t="shared" si="5"/>
        <v>#DIV/0!</v>
      </c>
      <c r="F30" s="185"/>
      <c r="G30" s="185"/>
      <c r="H30" s="185"/>
      <c r="I30" s="185"/>
      <c r="J30" s="185"/>
      <c r="K30" s="185"/>
      <c r="L30" s="185"/>
    </row>
    <row r="31" spans="1:12" ht="16.5" thickBot="1" x14ac:dyDescent="0.3">
      <c r="A31" s="210" t="s">
        <v>120</v>
      </c>
      <c r="B31" s="256">
        <f>SUM(B23:B30)</f>
        <v>4330.0099999999993</v>
      </c>
      <c r="C31" s="211">
        <f>SUM(C23:C30)</f>
        <v>4169.9489999999996</v>
      </c>
      <c r="D31" s="211">
        <f t="shared" si="4"/>
        <v>-160.06099999999969</v>
      </c>
      <c r="E31" s="212">
        <f t="shared" si="5"/>
        <v>96.303449645612844</v>
      </c>
      <c r="F31" s="176"/>
      <c r="G31" s="176"/>
      <c r="H31" s="184"/>
      <c r="I31" s="184"/>
      <c r="J31" s="184"/>
      <c r="K31" s="176"/>
      <c r="L31" s="176"/>
    </row>
    <row r="32" spans="1:12" ht="16.5" thickBot="1" x14ac:dyDescent="0.3">
      <c r="A32" s="213" t="s">
        <v>120</v>
      </c>
      <c r="B32" s="214">
        <f>B21+B31</f>
        <v>16776.993999999999</v>
      </c>
      <c r="C32" s="214">
        <f>C21+C31</f>
        <v>16615.454000000002</v>
      </c>
      <c r="D32" s="214">
        <f t="shared" si="4"/>
        <v>-161.53999999999724</v>
      </c>
      <c r="E32" s="215">
        <f t="shared" si="5"/>
        <v>99.037133827430608</v>
      </c>
      <c r="F32" s="176"/>
      <c r="G32" s="176"/>
      <c r="H32" s="176"/>
      <c r="I32" s="176"/>
      <c r="J32" s="176"/>
      <c r="K32" s="176"/>
      <c r="L32" s="176"/>
    </row>
    <row r="33" spans="1:5" ht="15.75" x14ac:dyDescent="0.25">
      <c r="A33" s="82"/>
      <c r="B33" s="82"/>
      <c r="C33" s="82"/>
      <c r="D33" s="82"/>
      <c r="E33" s="82"/>
    </row>
    <row r="34" spans="1:5" ht="15.75" x14ac:dyDescent="0.25">
      <c r="A34" s="82"/>
      <c r="B34" s="82"/>
      <c r="C34" s="82"/>
      <c r="D34" s="82"/>
      <c r="E34" s="82"/>
    </row>
    <row r="35" spans="1:5" ht="15.75" x14ac:dyDescent="0.25">
      <c r="A35" s="82"/>
      <c r="B35" s="82"/>
      <c r="C35" s="82"/>
      <c r="D35" s="82"/>
      <c r="E35" s="82"/>
    </row>
    <row r="37" spans="1:5" ht="15.75" x14ac:dyDescent="0.25">
      <c r="A37" s="139" t="s">
        <v>115</v>
      </c>
      <c r="B37" s="140"/>
      <c r="C37" s="141"/>
      <c r="D37" s="334" t="s">
        <v>245</v>
      </c>
      <c r="E37" s="334"/>
    </row>
    <row r="38" spans="1:5" ht="17.25" x14ac:dyDescent="0.25">
      <c r="A38" s="86"/>
      <c r="B38" s="135" t="s">
        <v>114</v>
      </c>
      <c r="C38" s="335" t="s">
        <v>121</v>
      </c>
      <c r="D38" s="335"/>
      <c r="E38" s="335"/>
    </row>
  </sheetData>
  <mergeCells count="13">
    <mergeCell ref="A2:E2"/>
    <mergeCell ref="D37:E37"/>
    <mergeCell ref="C38:E38"/>
    <mergeCell ref="C7:C8"/>
    <mergeCell ref="D7:D8"/>
    <mergeCell ref="E7:E8"/>
    <mergeCell ref="A9:E9"/>
    <mergeCell ref="A22:E22"/>
    <mergeCell ref="A4:E4"/>
    <mergeCell ref="A5:E5"/>
    <mergeCell ref="A7:A8"/>
    <mergeCell ref="B7:B8"/>
    <mergeCell ref="A3:E3"/>
  </mergeCell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1"/>
  <sheetViews>
    <sheetView zoomScaleNormal="100" zoomScaleSheetLayoutView="100" workbookViewId="0">
      <selection activeCell="K14" sqref="K14"/>
    </sheetView>
  </sheetViews>
  <sheetFormatPr defaultRowHeight="15" x14ac:dyDescent="0.25"/>
  <cols>
    <col min="1" max="1" width="44.28515625" customWidth="1"/>
    <col min="2" max="2" width="11.42578125" customWidth="1"/>
    <col min="3" max="3" width="10.5703125" customWidth="1"/>
    <col min="4" max="4" width="12.140625" customWidth="1"/>
    <col min="5" max="5" width="12.42578125" customWidth="1"/>
  </cols>
  <sheetData>
    <row r="1" spans="1:5" ht="21" customHeight="1" x14ac:dyDescent="0.25">
      <c r="A1" s="142"/>
      <c r="B1" s="142"/>
      <c r="C1" s="142"/>
      <c r="D1" s="142"/>
      <c r="E1" s="103" t="s">
        <v>122</v>
      </c>
    </row>
    <row r="2" spans="1:5" ht="27" customHeight="1" x14ac:dyDescent="0.25">
      <c r="A2" s="333" t="s">
        <v>270</v>
      </c>
      <c r="B2" s="333"/>
      <c r="C2" s="333"/>
      <c r="D2" s="333"/>
      <c r="E2" s="333"/>
    </row>
    <row r="3" spans="1:5" x14ac:dyDescent="0.25">
      <c r="A3" s="345" t="s">
        <v>43</v>
      </c>
      <c r="B3" s="345"/>
      <c r="C3" s="345"/>
      <c r="D3" s="345"/>
      <c r="E3" s="345"/>
    </row>
    <row r="4" spans="1:5" ht="21.6" customHeight="1" x14ac:dyDescent="0.25">
      <c r="A4" s="341" t="s">
        <v>118</v>
      </c>
      <c r="B4" s="341"/>
      <c r="C4" s="341"/>
      <c r="D4" s="341"/>
      <c r="E4" s="341"/>
    </row>
    <row r="5" spans="1:5" ht="15.75" x14ac:dyDescent="0.25">
      <c r="A5" s="342" t="s">
        <v>160</v>
      </c>
      <c r="B5" s="342"/>
      <c r="C5" s="342"/>
      <c r="D5" s="342"/>
      <c r="E5" s="342"/>
    </row>
    <row r="6" spans="1:5" ht="15.75" x14ac:dyDescent="0.25">
      <c r="A6" s="82"/>
      <c r="B6" s="142"/>
      <c r="C6" s="82"/>
      <c r="D6" s="82"/>
      <c r="E6" s="82"/>
    </row>
    <row r="7" spans="1:5" ht="15" customHeight="1" x14ac:dyDescent="0.25">
      <c r="A7" s="343" t="s">
        <v>119</v>
      </c>
      <c r="B7" s="346" t="s">
        <v>97</v>
      </c>
      <c r="C7" s="346" t="s">
        <v>98</v>
      </c>
      <c r="D7" s="332" t="s">
        <v>99</v>
      </c>
      <c r="E7" s="328" t="s">
        <v>113</v>
      </c>
    </row>
    <row r="8" spans="1:5" x14ac:dyDescent="0.25">
      <c r="A8" s="347"/>
      <c r="B8" s="346"/>
      <c r="C8" s="346"/>
      <c r="D8" s="332"/>
      <c r="E8" s="329"/>
    </row>
    <row r="9" spans="1:5" ht="48.75" customHeight="1" x14ac:dyDescent="0.25">
      <c r="A9" s="134" t="s">
        <v>246</v>
      </c>
      <c r="B9" s="238">
        <v>276</v>
      </c>
      <c r="C9" s="238">
        <v>275.60399999999998</v>
      </c>
      <c r="D9" s="85">
        <f>C9-B9</f>
        <v>-0.39600000000001501</v>
      </c>
      <c r="E9" s="203">
        <f>C9/B9*100</f>
        <v>99.856521739130429</v>
      </c>
    </row>
    <row r="10" spans="1:5" ht="48.75" hidden="1" customHeight="1" x14ac:dyDescent="0.25">
      <c r="A10" s="134" t="s">
        <v>247</v>
      </c>
      <c r="B10" s="238">
        <v>0</v>
      </c>
      <c r="C10" s="238"/>
      <c r="D10" s="85">
        <f t="shared" ref="D10:D15" si="0">C10-B10</f>
        <v>0</v>
      </c>
      <c r="E10" s="203" t="e">
        <f t="shared" ref="E10:E15" si="1">C10/B10*100</f>
        <v>#DIV/0!</v>
      </c>
    </row>
    <row r="11" spans="1:5" ht="61.5" customHeight="1" x14ac:dyDescent="0.25">
      <c r="A11" s="134" t="s">
        <v>248</v>
      </c>
      <c r="B11" s="238">
        <v>329.577</v>
      </c>
      <c r="C11" s="238">
        <v>329.577</v>
      </c>
      <c r="D11" s="85">
        <f t="shared" si="0"/>
        <v>0</v>
      </c>
      <c r="E11" s="203">
        <f t="shared" si="1"/>
        <v>100</v>
      </c>
    </row>
    <row r="12" spans="1:5" ht="24" hidden="1" customHeight="1" x14ac:dyDescent="0.25">
      <c r="A12" s="134" t="s">
        <v>275</v>
      </c>
      <c r="B12" s="238">
        <v>0</v>
      </c>
      <c r="C12" s="238"/>
      <c r="D12" s="85">
        <f t="shared" si="0"/>
        <v>0</v>
      </c>
      <c r="E12" s="203" t="e">
        <f t="shared" si="1"/>
        <v>#DIV/0!</v>
      </c>
    </row>
    <row r="13" spans="1:5" ht="27.75" hidden="1" customHeight="1" x14ac:dyDescent="0.25">
      <c r="A13" s="134" t="s">
        <v>267</v>
      </c>
      <c r="B13" s="236"/>
      <c r="C13" s="236"/>
      <c r="D13" s="85">
        <f t="shared" ref="D13" si="2">C13-B13</f>
        <v>0</v>
      </c>
      <c r="E13" s="203" t="e">
        <f t="shared" ref="E13" si="3">C13/B13*100</f>
        <v>#DIV/0!</v>
      </c>
    </row>
    <row r="14" spans="1:5" ht="108.75" customHeight="1" x14ac:dyDescent="0.25">
      <c r="A14" s="134" t="s">
        <v>279</v>
      </c>
      <c r="B14" s="238">
        <v>991.59299999999996</v>
      </c>
      <c r="C14" s="238">
        <v>991.59299999999996</v>
      </c>
      <c r="D14" s="85">
        <f t="shared" si="0"/>
        <v>0</v>
      </c>
      <c r="E14" s="203">
        <f t="shared" si="1"/>
        <v>100</v>
      </c>
    </row>
    <row r="15" spans="1:5" ht="25.5" customHeight="1" x14ac:dyDescent="0.25">
      <c r="A15" s="84" t="s">
        <v>120</v>
      </c>
      <c r="B15" s="238">
        <f>SUM(B9:B14)</f>
        <v>1597.17</v>
      </c>
      <c r="C15" s="238">
        <f>SUM(C9:C14)</f>
        <v>1596.7739999999999</v>
      </c>
      <c r="D15" s="85">
        <f t="shared" si="0"/>
        <v>-0.39600000000018554</v>
      </c>
      <c r="E15" s="203">
        <f t="shared" si="1"/>
        <v>99.975206145870501</v>
      </c>
    </row>
    <row r="16" spans="1:5" ht="28.5" customHeight="1" x14ac:dyDescent="0.25">
      <c r="A16" s="82"/>
      <c r="B16" s="82"/>
      <c r="C16" s="82"/>
      <c r="D16" s="82"/>
      <c r="E16" s="82"/>
    </row>
    <row r="17" spans="1:5" ht="28.5" customHeight="1" x14ac:dyDescent="0.25">
      <c r="A17" s="82"/>
      <c r="B17" s="82"/>
      <c r="C17" s="82"/>
      <c r="D17" s="82"/>
      <c r="E17" s="82"/>
    </row>
    <row r="19" spans="1:5" ht="15.75" x14ac:dyDescent="0.25">
      <c r="A19" s="139" t="s">
        <v>115</v>
      </c>
      <c r="B19" s="140"/>
      <c r="C19" s="141"/>
      <c r="D19" s="334" t="s">
        <v>245</v>
      </c>
      <c r="E19" s="334"/>
    </row>
    <row r="20" spans="1:5" ht="17.25" x14ac:dyDescent="0.25">
      <c r="A20" s="86"/>
      <c r="B20" s="135" t="s">
        <v>114</v>
      </c>
      <c r="C20" s="335" t="s">
        <v>121</v>
      </c>
      <c r="D20" s="335"/>
      <c r="E20" s="335"/>
    </row>
    <row r="21" spans="1:5" x14ac:dyDescent="0.25">
      <c r="B21" s="146"/>
      <c r="C21" s="146"/>
      <c r="D21" s="146"/>
      <c r="E21" s="146"/>
    </row>
  </sheetData>
  <mergeCells count="11">
    <mergeCell ref="A2:E2"/>
    <mergeCell ref="D19:E19"/>
    <mergeCell ref="C20:E20"/>
    <mergeCell ref="C7:C8"/>
    <mergeCell ref="D7:D8"/>
    <mergeCell ref="E7:E8"/>
    <mergeCell ref="A4:E4"/>
    <mergeCell ref="A5:E5"/>
    <mergeCell ref="A7:A8"/>
    <mergeCell ref="B7:B8"/>
    <mergeCell ref="A3:E3"/>
  </mergeCell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17"/>
  <sheetViews>
    <sheetView zoomScaleNormal="100" zoomScaleSheetLayoutView="100" workbookViewId="0">
      <selection activeCell="C12" sqref="C12"/>
    </sheetView>
  </sheetViews>
  <sheetFormatPr defaultRowHeight="15" x14ac:dyDescent="0.25"/>
  <cols>
    <col min="1" max="1" width="31.7109375" customWidth="1"/>
    <col min="2" max="2" width="15.5703125" customWidth="1"/>
    <col min="3" max="3" width="12.85546875" customWidth="1"/>
    <col min="4" max="4" width="13.140625" customWidth="1"/>
    <col min="5" max="5" width="15.42578125" customWidth="1"/>
  </cols>
  <sheetData>
    <row r="1" spans="1:5" ht="21.75" customHeight="1" x14ac:dyDescent="0.25">
      <c r="E1" s="103" t="s">
        <v>123</v>
      </c>
    </row>
    <row r="2" spans="1:5" ht="19.5" customHeight="1" x14ac:dyDescent="0.25">
      <c r="A2" s="333" t="s">
        <v>270</v>
      </c>
      <c r="B2" s="333"/>
      <c r="C2" s="333"/>
      <c r="D2" s="333"/>
      <c r="E2" s="333"/>
    </row>
    <row r="3" spans="1:5" x14ac:dyDescent="0.25">
      <c r="A3" s="345" t="s">
        <v>43</v>
      </c>
      <c r="B3" s="345"/>
      <c r="C3" s="345"/>
      <c r="D3" s="345"/>
      <c r="E3" s="345"/>
    </row>
    <row r="4" spans="1:5" ht="21.6" customHeight="1" x14ac:dyDescent="0.25">
      <c r="A4" s="341" t="s">
        <v>124</v>
      </c>
      <c r="B4" s="341"/>
      <c r="C4" s="341"/>
      <c r="D4" s="341"/>
      <c r="E4" s="341"/>
    </row>
    <row r="5" spans="1:5" ht="15.75" x14ac:dyDescent="0.25">
      <c r="A5" s="342" t="s">
        <v>159</v>
      </c>
      <c r="B5" s="342"/>
      <c r="C5" s="342"/>
      <c r="D5" s="342"/>
      <c r="E5" s="342"/>
    </row>
    <row r="6" spans="1:5" ht="30" customHeight="1" x14ac:dyDescent="0.25">
      <c r="A6" s="82"/>
      <c r="C6" s="82"/>
      <c r="D6" s="82"/>
      <c r="E6" s="82"/>
    </row>
    <row r="7" spans="1:5" ht="15" customHeight="1" x14ac:dyDescent="0.25">
      <c r="A7" s="343" t="s">
        <v>119</v>
      </c>
      <c r="B7" s="330" t="s">
        <v>97</v>
      </c>
      <c r="C7" s="330" t="s">
        <v>98</v>
      </c>
      <c r="D7" s="332" t="s">
        <v>99</v>
      </c>
      <c r="E7" s="328" t="s">
        <v>113</v>
      </c>
    </row>
    <row r="8" spans="1:5" x14ac:dyDescent="0.25">
      <c r="A8" s="347"/>
      <c r="B8" s="330"/>
      <c r="C8" s="330"/>
      <c r="D8" s="332"/>
      <c r="E8" s="329"/>
    </row>
    <row r="9" spans="1:5" ht="28.5" customHeight="1" x14ac:dyDescent="0.25">
      <c r="A9" s="84" t="s">
        <v>249</v>
      </c>
      <c r="B9" s="238">
        <v>8.1039999999999992</v>
      </c>
      <c r="C9" s="85">
        <v>8.1029999999999998</v>
      </c>
      <c r="D9" s="85">
        <f>C9-B9</f>
        <v>-9.9999999999944578E-4</v>
      </c>
      <c r="E9" s="203">
        <f>C9/B9*100</f>
        <v>99.987660414610076</v>
      </c>
    </row>
    <row r="10" spans="1:5" ht="15.75" hidden="1" x14ac:dyDescent="0.25">
      <c r="A10" s="84"/>
      <c r="B10" s="238"/>
      <c r="C10" s="85"/>
      <c r="D10" s="85">
        <f t="shared" ref="D10:D12" si="0">C10-B10</f>
        <v>0</v>
      </c>
      <c r="E10" s="203" t="e">
        <f t="shared" ref="E10:E12" si="1">C10/B10*100</f>
        <v>#DIV/0!</v>
      </c>
    </row>
    <row r="11" spans="1:5" ht="15.75" hidden="1" x14ac:dyDescent="0.25">
      <c r="A11" s="84"/>
      <c r="B11" s="238"/>
      <c r="C11" s="85"/>
      <c r="D11" s="85">
        <f t="shared" si="0"/>
        <v>0</v>
      </c>
      <c r="E11" s="203" t="e">
        <f t="shared" si="1"/>
        <v>#DIV/0!</v>
      </c>
    </row>
    <row r="12" spans="1:5" ht="20.25" customHeight="1" x14ac:dyDescent="0.25">
      <c r="A12" s="84" t="s">
        <v>120</v>
      </c>
      <c r="B12" s="238">
        <f>SUM(B9:B11)</f>
        <v>8.1039999999999992</v>
      </c>
      <c r="C12" s="85">
        <f>SUM(C9:C11)</f>
        <v>8.1029999999999998</v>
      </c>
      <c r="D12" s="85">
        <f t="shared" si="0"/>
        <v>-9.9999999999944578E-4</v>
      </c>
      <c r="E12" s="203">
        <f t="shared" si="1"/>
        <v>99.987660414610076</v>
      </c>
    </row>
    <row r="13" spans="1:5" ht="41.25" customHeight="1" x14ac:dyDescent="0.25">
      <c r="A13" s="82"/>
      <c r="B13" s="82"/>
      <c r="C13" s="82"/>
      <c r="D13" s="82"/>
      <c r="E13" s="82"/>
    </row>
    <row r="14" spans="1:5" ht="41.25" customHeight="1" x14ac:dyDescent="0.25">
      <c r="A14" s="82"/>
      <c r="B14" s="82"/>
      <c r="C14" s="82"/>
      <c r="D14" s="82"/>
      <c r="E14" s="82"/>
    </row>
    <row r="15" spans="1:5" ht="15.75" x14ac:dyDescent="0.25">
      <c r="A15" s="147"/>
      <c r="B15" s="147"/>
      <c r="C15" s="147"/>
      <c r="D15" s="147"/>
      <c r="E15" s="147"/>
    </row>
    <row r="16" spans="1:5" ht="15.75" x14ac:dyDescent="0.25">
      <c r="A16" s="139" t="s">
        <v>115</v>
      </c>
      <c r="B16" s="140"/>
      <c r="C16" s="141"/>
      <c r="D16" s="334" t="s">
        <v>245</v>
      </c>
      <c r="E16" s="334"/>
    </row>
    <row r="17" spans="1:5" ht="17.25" x14ac:dyDescent="0.25">
      <c r="A17" s="86"/>
      <c r="B17" s="135" t="s">
        <v>114</v>
      </c>
      <c r="C17" s="335" t="s">
        <v>121</v>
      </c>
      <c r="D17" s="335"/>
      <c r="E17" s="335"/>
    </row>
  </sheetData>
  <mergeCells count="11">
    <mergeCell ref="A2:E2"/>
    <mergeCell ref="D16:E16"/>
    <mergeCell ref="C17:E17"/>
    <mergeCell ref="C7:C8"/>
    <mergeCell ref="D7:D8"/>
    <mergeCell ref="E7:E8"/>
    <mergeCell ref="A4:E4"/>
    <mergeCell ref="A5:E5"/>
    <mergeCell ref="A7:A8"/>
    <mergeCell ref="B7:B8"/>
    <mergeCell ref="A3:E3"/>
  </mergeCell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M29"/>
  <sheetViews>
    <sheetView zoomScale="90" zoomScaleNormal="90" zoomScaleSheetLayoutView="100" workbookViewId="0">
      <pane xSplit="2" ySplit="8" topLeftCell="C9" activePane="bottomRight" state="frozen"/>
      <selection pane="topRight" activeCell="C1" sqref="C1"/>
      <selection pane="bottomLeft" activeCell="A6" sqref="A6"/>
      <selection pane="bottomRight" activeCell="Q17" sqref="Q17"/>
    </sheetView>
  </sheetViews>
  <sheetFormatPr defaultRowHeight="15" x14ac:dyDescent="0.25"/>
  <cols>
    <col min="1" max="1" width="34.42578125" customWidth="1"/>
    <col min="2" max="2" width="7.42578125" customWidth="1"/>
    <col min="3" max="3" width="12.140625" customWidth="1"/>
    <col min="4" max="4" width="12.7109375" customWidth="1"/>
    <col min="5" max="5" width="12" customWidth="1"/>
    <col min="6" max="6" width="12.42578125" customWidth="1"/>
    <col min="7" max="7" width="11" customWidth="1"/>
    <col min="8" max="8" width="12.28515625" customWidth="1"/>
    <col min="9" max="9" width="11.140625" customWidth="1"/>
    <col min="10" max="10" width="11.42578125" customWidth="1"/>
    <col min="11" max="11" width="13.140625" customWidth="1"/>
    <col min="12" max="12" width="12.140625" customWidth="1"/>
    <col min="13" max="13" width="12.85546875" customWidth="1"/>
  </cols>
  <sheetData>
    <row r="1" spans="1:12" ht="15" customHeight="1" x14ac:dyDescent="0.25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350" t="s">
        <v>177</v>
      </c>
      <c r="L1" s="350"/>
    </row>
    <row r="2" spans="1:12" ht="16.5" customHeight="1" x14ac:dyDescent="0.25">
      <c r="A2" s="353" t="s">
        <v>270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</row>
    <row r="3" spans="1:12" x14ac:dyDescent="0.25">
      <c r="A3" s="345" t="s">
        <v>43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142"/>
    </row>
    <row r="4" spans="1:12" ht="15.75" customHeight="1" x14ac:dyDescent="0.25">
      <c r="A4" s="342" t="s">
        <v>125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142"/>
    </row>
    <row r="5" spans="1:12" ht="24" customHeight="1" x14ac:dyDescent="0.25">
      <c r="A5" s="342" t="s">
        <v>158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142"/>
    </row>
    <row r="6" spans="1:12" ht="21.75" customHeight="1" x14ac:dyDescent="0.25">
      <c r="A6" s="109"/>
      <c r="B6" s="109"/>
      <c r="C6" s="109"/>
      <c r="D6" s="109"/>
      <c r="E6" s="170">
        <f>E9-'Таблиця 1 рядок 1121  МБ+БОА'!B21</f>
        <v>0</v>
      </c>
      <c r="F6" s="171"/>
      <c r="G6" s="170">
        <f>G9-'Таблиця 1 рядок 1121  МБ+БОА'!B31</f>
        <v>0</v>
      </c>
      <c r="H6" s="142"/>
      <c r="I6" s="142"/>
      <c r="J6" s="142"/>
      <c r="K6" s="142"/>
      <c r="L6" s="142"/>
    </row>
    <row r="7" spans="1:12" ht="36.75" customHeight="1" x14ac:dyDescent="0.25">
      <c r="A7" s="351"/>
      <c r="B7" s="84"/>
      <c r="C7" s="352" t="s">
        <v>126</v>
      </c>
      <c r="D7" s="352"/>
      <c r="E7" s="348" t="s">
        <v>127</v>
      </c>
      <c r="F7" s="348"/>
      <c r="G7" s="348" t="s">
        <v>164</v>
      </c>
      <c r="H7" s="348"/>
      <c r="I7" s="352" t="s">
        <v>165</v>
      </c>
      <c r="J7" s="352"/>
      <c r="K7" s="348" t="s">
        <v>166</v>
      </c>
      <c r="L7" s="348"/>
    </row>
    <row r="8" spans="1:12" ht="31.5" x14ac:dyDescent="0.25">
      <c r="A8" s="351"/>
      <c r="B8" s="27" t="s">
        <v>46</v>
      </c>
      <c r="C8" s="27" t="s">
        <v>162</v>
      </c>
      <c r="D8" s="27" t="s">
        <v>163</v>
      </c>
      <c r="E8" s="27" t="s">
        <v>162</v>
      </c>
      <c r="F8" s="27" t="s">
        <v>163</v>
      </c>
      <c r="G8" s="27" t="s">
        <v>162</v>
      </c>
      <c r="H8" s="27" t="s">
        <v>163</v>
      </c>
      <c r="I8" s="27" t="s">
        <v>162</v>
      </c>
      <c r="J8" s="27" t="s">
        <v>163</v>
      </c>
      <c r="K8" s="27" t="s">
        <v>162</v>
      </c>
      <c r="L8" s="27" t="s">
        <v>163</v>
      </c>
    </row>
    <row r="9" spans="1:12" ht="45.6" customHeight="1" x14ac:dyDescent="0.25">
      <c r="A9" s="87" t="s">
        <v>182</v>
      </c>
      <c r="B9" s="88">
        <v>1210</v>
      </c>
      <c r="C9" s="181">
        <f>C10+C11+C12+C13+C25</f>
        <v>31452.538</v>
      </c>
      <c r="D9" s="181">
        <f t="shared" ref="D9:J9" si="0">D10+D11+D12+D13+D25</f>
        <v>31434.058000000005</v>
      </c>
      <c r="E9" s="181">
        <f t="shared" si="0"/>
        <v>12446.984</v>
      </c>
      <c r="F9" s="181">
        <f t="shared" si="0"/>
        <v>12445.505000000001</v>
      </c>
      <c r="G9" s="181">
        <f t="shared" si="0"/>
        <v>4330.0099999999993</v>
      </c>
      <c r="H9" s="254">
        <f t="shared" si="0"/>
        <v>4169.9489999999996</v>
      </c>
      <c r="I9" s="181">
        <f t="shared" si="0"/>
        <v>3063.1570000000002</v>
      </c>
      <c r="J9" s="129">
        <f t="shared" si="0"/>
        <v>3061.4269999999997</v>
      </c>
      <c r="K9" s="129">
        <f>C9+E9+G9+I9</f>
        <v>51292.688999999998</v>
      </c>
      <c r="L9" s="129">
        <f>D9+F9+H9+J9</f>
        <v>51110.939000000013</v>
      </c>
    </row>
    <row r="10" spans="1:12" ht="25.5" customHeight="1" x14ac:dyDescent="0.25">
      <c r="A10" s="89" t="s">
        <v>29</v>
      </c>
      <c r="B10" s="90">
        <v>1211</v>
      </c>
      <c r="C10" s="181">
        <v>24240.414000000001</v>
      </c>
      <c r="D10" s="181">
        <v>24240.414000000001</v>
      </c>
      <c r="E10" s="181">
        <v>747.18499999999995</v>
      </c>
      <c r="F10" s="181">
        <v>747.18399999999997</v>
      </c>
      <c r="G10" s="181">
        <v>0</v>
      </c>
      <c r="H10" s="181">
        <v>0</v>
      </c>
      <c r="I10" s="129">
        <v>243.52600000000001</v>
      </c>
      <c r="J10" s="129">
        <v>243.52600000000001</v>
      </c>
      <c r="K10" s="129">
        <f t="shared" ref="K10:K25" si="1">C10+E10+G10+I10</f>
        <v>25231.125000000004</v>
      </c>
      <c r="L10" s="181">
        <f t="shared" ref="L10:L25" si="2">D10+F10+H10+J10</f>
        <v>25231.124000000003</v>
      </c>
    </row>
    <row r="11" spans="1:12" ht="15.75" x14ac:dyDescent="0.25">
      <c r="A11" s="89" t="s">
        <v>28</v>
      </c>
      <c r="B11" s="90">
        <v>1212</v>
      </c>
      <c r="C11" s="181">
        <v>5078.4859999999999</v>
      </c>
      <c r="D11" s="181">
        <v>5078.4750000000004</v>
      </c>
      <c r="E11" s="181">
        <v>155.791</v>
      </c>
      <c r="F11" s="181">
        <v>155.79</v>
      </c>
      <c r="G11" s="181">
        <v>0</v>
      </c>
      <c r="H11" s="181">
        <v>0</v>
      </c>
      <c r="I11" s="129">
        <v>47.991</v>
      </c>
      <c r="J11" s="129">
        <v>47.991</v>
      </c>
      <c r="K11" s="129">
        <f t="shared" si="1"/>
        <v>5282.268</v>
      </c>
      <c r="L11" s="181">
        <f>D11+F11+H11+J11</f>
        <v>5282.2560000000003</v>
      </c>
    </row>
    <row r="12" spans="1:12" ht="31.5" x14ac:dyDescent="0.25">
      <c r="A12" s="92" t="s">
        <v>56</v>
      </c>
      <c r="B12" s="90">
        <v>1213</v>
      </c>
      <c r="C12" s="181">
        <v>0</v>
      </c>
      <c r="D12" s="181">
        <v>0</v>
      </c>
      <c r="E12" s="252">
        <v>34.351999999999997</v>
      </c>
      <c r="F12" s="252">
        <v>34.351999999999997</v>
      </c>
      <c r="G12" s="181">
        <v>0</v>
      </c>
      <c r="H12" s="181">
        <v>0</v>
      </c>
      <c r="I12" s="129">
        <v>0</v>
      </c>
      <c r="J12" s="129">
        <v>0</v>
      </c>
      <c r="K12" s="129">
        <f t="shared" si="1"/>
        <v>34.351999999999997</v>
      </c>
      <c r="L12" s="181">
        <f t="shared" si="2"/>
        <v>34.351999999999997</v>
      </c>
    </row>
    <row r="13" spans="1:12" ht="15.75" x14ac:dyDescent="0.25">
      <c r="A13" s="92" t="s">
        <v>57</v>
      </c>
      <c r="B13" s="90">
        <v>1214</v>
      </c>
      <c r="C13" s="181">
        <f>C14+C15+C16+C17+C18+C19+C20+C21+C22+C23+C24</f>
        <v>975.44</v>
      </c>
      <c r="D13" s="181">
        <f t="shared" ref="D13:J13" si="3">D14+D15+D16+D17+D18+D19+D20+D21+D22+D23+D24</f>
        <v>953.27199999999993</v>
      </c>
      <c r="E13" s="181">
        <f t="shared" si="3"/>
        <v>4451.3389999999999</v>
      </c>
      <c r="F13" s="181">
        <f t="shared" si="3"/>
        <v>4449.8710000000001</v>
      </c>
      <c r="G13" s="181">
        <f t="shared" si="3"/>
        <v>4330.0099999999993</v>
      </c>
      <c r="H13" s="181">
        <f t="shared" si="3"/>
        <v>4169.9489999999996</v>
      </c>
      <c r="I13" s="181">
        <f t="shared" si="3"/>
        <v>2293.8870000000002</v>
      </c>
      <c r="J13" s="129">
        <f t="shared" si="3"/>
        <v>2292.7539999999999</v>
      </c>
      <c r="K13" s="129">
        <f t="shared" si="1"/>
        <v>12050.676000000001</v>
      </c>
      <c r="L13" s="181">
        <f>D13+F13+H13+J13</f>
        <v>11865.846000000001</v>
      </c>
    </row>
    <row r="14" spans="1:12" ht="31.5" x14ac:dyDescent="0.25">
      <c r="A14" s="247" t="s">
        <v>58</v>
      </c>
      <c r="B14" s="90" t="s">
        <v>59</v>
      </c>
      <c r="C14" s="181">
        <v>262</v>
      </c>
      <c r="D14" s="181">
        <v>247.703</v>
      </c>
      <c r="E14" s="181">
        <v>123</v>
      </c>
      <c r="F14" s="252">
        <v>122.254</v>
      </c>
      <c r="G14" s="181">
        <v>3784</v>
      </c>
      <c r="H14" s="252">
        <v>3712.1959999999999</v>
      </c>
      <c r="I14" s="181">
        <v>0.6</v>
      </c>
      <c r="J14" s="181">
        <v>0.59399999999999997</v>
      </c>
      <c r="K14" s="129">
        <f t="shared" si="1"/>
        <v>4169.6000000000004</v>
      </c>
      <c r="L14" s="181">
        <f t="shared" si="2"/>
        <v>4082.7469999999998</v>
      </c>
    </row>
    <row r="15" spans="1:12" ht="33.75" customHeight="1" x14ac:dyDescent="0.25">
      <c r="A15" s="248" t="s">
        <v>60</v>
      </c>
      <c r="B15" s="90" t="s">
        <v>61</v>
      </c>
      <c r="C15" s="181">
        <v>14</v>
      </c>
      <c r="D15" s="181">
        <v>11.025</v>
      </c>
      <c r="E15" s="181">
        <v>1</v>
      </c>
      <c r="F15" s="181">
        <v>0.6</v>
      </c>
      <c r="G15" s="181">
        <v>31</v>
      </c>
      <c r="H15" s="252">
        <v>30.135000000000002</v>
      </c>
      <c r="I15" s="181">
        <v>0</v>
      </c>
      <c r="J15" s="181">
        <v>0</v>
      </c>
      <c r="K15" s="129">
        <f t="shared" si="1"/>
        <v>46</v>
      </c>
      <c r="L15" s="181">
        <f t="shared" si="2"/>
        <v>41.760000000000005</v>
      </c>
    </row>
    <row r="16" spans="1:12" ht="15.75" x14ac:dyDescent="0.25">
      <c r="A16" s="247" t="s">
        <v>62</v>
      </c>
      <c r="B16" s="90" t="s">
        <v>63</v>
      </c>
      <c r="C16" s="181">
        <v>0</v>
      </c>
      <c r="D16" s="181">
        <v>0</v>
      </c>
      <c r="E16" s="181">
        <v>41.2</v>
      </c>
      <c r="F16" s="181">
        <v>41.176000000000002</v>
      </c>
      <c r="G16" s="181">
        <v>0</v>
      </c>
      <c r="H16" s="252">
        <v>0</v>
      </c>
      <c r="I16" s="129">
        <v>0</v>
      </c>
      <c r="J16" s="129">
        <v>0</v>
      </c>
      <c r="K16" s="129">
        <f t="shared" si="1"/>
        <v>41.2</v>
      </c>
      <c r="L16" s="181">
        <f t="shared" si="2"/>
        <v>41.176000000000002</v>
      </c>
    </row>
    <row r="17" spans="1:13" ht="31.5" x14ac:dyDescent="0.25">
      <c r="A17" s="247" t="s">
        <v>64</v>
      </c>
      <c r="B17" s="90" t="s">
        <v>65</v>
      </c>
      <c r="C17" s="181">
        <v>116.24</v>
      </c>
      <c r="D17" s="181">
        <v>116.239</v>
      </c>
      <c r="E17" s="181">
        <v>43.52</v>
      </c>
      <c r="F17" s="181">
        <v>43.25</v>
      </c>
      <c r="G17" s="181">
        <v>159.91</v>
      </c>
      <c r="H17" s="252">
        <v>90.408000000000001</v>
      </c>
      <c r="I17" s="181">
        <v>353.41</v>
      </c>
      <c r="J17" s="181">
        <v>353.41</v>
      </c>
      <c r="K17" s="129">
        <f>C17+E17+G17+I17</f>
        <v>673.07999999999993</v>
      </c>
      <c r="L17" s="181">
        <f t="shared" si="2"/>
        <v>603.30700000000002</v>
      </c>
      <c r="M17" s="176"/>
    </row>
    <row r="18" spans="1:13" ht="15.75" x14ac:dyDescent="0.25">
      <c r="A18" s="249" t="s">
        <v>66</v>
      </c>
      <c r="B18" s="90" t="s">
        <v>67</v>
      </c>
      <c r="C18" s="181">
        <v>0</v>
      </c>
      <c r="D18" s="181">
        <v>0</v>
      </c>
      <c r="E18" s="181">
        <v>0</v>
      </c>
      <c r="F18" s="181">
        <v>0</v>
      </c>
      <c r="G18" s="181">
        <v>7.4</v>
      </c>
      <c r="H18" s="252">
        <v>7.3540000000000001</v>
      </c>
      <c r="I18" s="181">
        <v>131.82</v>
      </c>
      <c r="J18" s="181">
        <v>131.82</v>
      </c>
      <c r="K18" s="129">
        <f t="shared" si="1"/>
        <v>139.22</v>
      </c>
      <c r="L18" s="181">
        <f t="shared" si="2"/>
        <v>139.17400000000001</v>
      </c>
    </row>
    <row r="19" spans="1:13" ht="31.5" x14ac:dyDescent="0.25">
      <c r="A19" s="249" t="s">
        <v>68</v>
      </c>
      <c r="B19" s="90" t="s">
        <v>69</v>
      </c>
      <c r="C19" s="181">
        <v>446</v>
      </c>
      <c r="D19" s="181">
        <v>441.22</v>
      </c>
      <c r="E19" s="181">
        <v>126</v>
      </c>
      <c r="F19" s="252">
        <v>125.974</v>
      </c>
      <c r="G19" s="181">
        <v>150</v>
      </c>
      <c r="H19" s="252">
        <v>132.208</v>
      </c>
      <c r="I19" s="181">
        <v>4</v>
      </c>
      <c r="J19" s="181">
        <v>2.2959999999999998</v>
      </c>
      <c r="K19" s="129">
        <f t="shared" si="1"/>
        <v>726</v>
      </c>
      <c r="L19" s="181">
        <f t="shared" si="2"/>
        <v>701.69800000000009</v>
      </c>
    </row>
    <row r="20" spans="1:13" ht="30" customHeight="1" x14ac:dyDescent="0.25">
      <c r="A20" s="250" t="s">
        <v>70</v>
      </c>
      <c r="B20" s="90" t="s">
        <v>71</v>
      </c>
      <c r="C20" s="181">
        <v>0</v>
      </c>
      <c r="D20" s="181">
        <v>0</v>
      </c>
      <c r="E20" s="181">
        <v>4116.6189999999997</v>
      </c>
      <c r="F20" s="181">
        <v>4116.6170000000002</v>
      </c>
      <c r="G20" s="181">
        <v>0</v>
      </c>
      <c r="H20" s="181">
        <v>0</v>
      </c>
      <c r="I20" s="181">
        <v>1213.9570000000001</v>
      </c>
      <c r="J20" s="181">
        <v>1213.9559999999999</v>
      </c>
      <c r="K20" s="129">
        <f t="shared" si="1"/>
        <v>5330.576</v>
      </c>
      <c r="L20" s="181">
        <f t="shared" si="2"/>
        <v>5330.5730000000003</v>
      </c>
    </row>
    <row r="21" spans="1:13" ht="15.75" x14ac:dyDescent="0.25">
      <c r="A21" s="249" t="s">
        <v>72</v>
      </c>
      <c r="B21" s="90" t="s">
        <v>73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  <c r="J21" s="181">
        <v>0</v>
      </c>
      <c r="K21" s="129">
        <f t="shared" si="1"/>
        <v>0</v>
      </c>
      <c r="L21" s="181">
        <f t="shared" si="2"/>
        <v>0</v>
      </c>
    </row>
    <row r="22" spans="1:13" ht="18.75" customHeight="1" x14ac:dyDescent="0.25">
      <c r="A22" s="249" t="s">
        <v>74</v>
      </c>
      <c r="B22" s="90" t="s">
        <v>75</v>
      </c>
      <c r="C22" s="181">
        <v>24.7</v>
      </c>
      <c r="D22" s="253">
        <v>24.664999999999999</v>
      </c>
      <c r="E22" s="181">
        <v>0</v>
      </c>
      <c r="F22" s="181">
        <v>0</v>
      </c>
      <c r="G22" s="181">
        <v>197.7</v>
      </c>
      <c r="H22" s="252">
        <v>197.648</v>
      </c>
      <c r="I22" s="293">
        <v>28.2</v>
      </c>
      <c r="J22" s="253">
        <v>28.896000000000001</v>
      </c>
      <c r="K22" s="129">
        <f t="shared" si="1"/>
        <v>250.59999999999997</v>
      </c>
      <c r="L22" s="181">
        <f t="shared" si="2"/>
        <v>251.209</v>
      </c>
    </row>
    <row r="23" spans="1:13" ht="31.5" x14ac:dyDescent="0.25">
      <c r="A23" s="251" t="s">
        <v>76</v>
      </c>
      <c r="B23" s="90" t="s">
        <v>77</v>
      </c>
      <c r="C23" s="181">
        <v>112.5</v>
      </c>
      <c r="D23" s="181">
        <v>112.42</v>
      </c>
      <c r="E23" s="181">
        <v>0</v>
      </c>
      <c r="F23" s="181">
        <v>0</v>
      </c>
      <c r="G23" s="181">
        <v>0</v>
      </c>
      <c r="H23" s="181">
        <v>0</v>
      </c>
      <c r="I23" s="181">
        <v>561.9</v>
      </c>
      <c r="J23" s="181">
        <v>561.78200000000004</v>
      </c>
      <c r="K23" s="129">
        <f t="shared" si="1"/>
        <v>674.4</v>
      </c>
      <c r="L23" s="181">
        <f t="shared" si="2"/>
        <v>674.202</v>
      </c>
    </row>
    <row r="24" spans="1:13" ht="15.75" x14ac:dyDescent="0.25">
      <c r="A24" s="247" t="s">
        <v>78</v>
      </c>
      <c r="B24" s="93" t="s">
        <v>79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  <c r="H24" s="310">
        <v>0</v>
      </c>
      <c r="I24" s="309">
        <v>0</v>
      </c>
      <c r="J24" s="309">
        <v>0</v>
      </c>
      <c r="K24" s="129">
        <f t="shared" si="1"/>
        <v>0</v>
      </c>
      <c r="L24" s="181">
        <f t="shared" si="2"/>
        <v>0</v>
      </c>
    </row>
    <row r="25" spans="1:13" ht="22.5" customHeight="1" x14ac:dyDescent="0.25">
      <c r="A25" s="89" t="s">
        <v>128</v>
      </c>
      <c r="B25" s="93">
        <v>1215</v>
      </c>
      <c r="C25" s="181">
        <v>1158.1980000000001</v>
      </c>
      <c r="D25" s="252">
        <v>1161.8969999999999</v>
      </c>
      <c r="E25" s="181">
        <v>7058.317</v>
      </c>
      <c r="F25" s="181">
        <v>7058.308</v>
      </c>
      <c r="G25" s="181">
        <v>0</v>
      </c>
      <c r="H25" s="181">
        <v>0</v>
      </c>
      <c r="I25" s="126">
        <v>477.75299999999999</v>
      </c>
      <c r="J25" s="126">
        <v>477.15600000000001</v>
      </c>
      <c r="K25" s="129">
        <f t="shared" si="1"/>
        <v>8694.268</v>
      </c>
      <c r="L25" s="181">
        <f t="shared" si="2"/>
        <v>8697.3610000000008</v>
      </c>
    </row>
    <row r="26" spans="1:13" x14ac:dyDescent="0.25">
      <c r="A26" s="142"/>
      <c r="B26" s="142"/>
      <c r="C26" s="142"/>
      <c r="D26" s="246"/>
      <c r="E26" s="245"/>
      <c r="F26" s="246"/>
      <c r="G26" s="245"/>
      <c r="H26" s="246"/>
      <c r="I26" s="246"/>
      <c r="J26" s="245"/>
      <c r="K26" s="142"/>
      <c r="L26" s="142"/>
    </row>
    <row r="27" spans="1:13" x14ac:dyDescent="0.25">
      <c r="A27" s="142"/>
      <c r="B27" s="142"/>
      <c r="C27" s="142"/>
      <c r="D27" s="246"/>
      <c r="E27" s="246"/>
      <c r="F27" s="246"/>
      <c r="G27" s="246"/>
      <c r="H27" s="246"/>
      <c r="I27" s="246"/>
      <c r="J27" s="246"/>
      <c r="K27" s="142"/>
      <c r="L27" s="142"/>
    </row>
    <row r="28" spans="1:13" ht="15.75" x14ac:dyDescent="0.25">
      <c r="A28" s="139" t="s">
        <v>115</v>
      </c>
      <c r="B28" s="141"/>
      <c r="C28" s="216"/>
      <c r="D28" s="217"/>
      <c r="E28" s="225" t="s">
        <v>277</v>
      </c>
      <c r="F28" s="218"/>
      <c r="G28" s="147"/>
      <c r="H28" s="216"/>
      <c r="I28" s="349" t="s">
        <v>245</v>
      </c>
      <c r="J28" s="349"/>
    </row>
    <row r="29" spans="1:13" ht="18" customHeight="1" x14ac:dyDescent="0.25">
      <c r="B29" s="94"/>
      <c r="C29" s="94"/>
      <c r="D29" s="94"/>
      <c r="E29" s="335" t="s">
        <v>114</v>
      </c>
      <c r="F29" s="335"/>
      <c r="G29" s="146"/>
      <c r="H29" s="335" t="s">
        <v>121</v>
      </c>
      <c r="I29" s="335"/>
      <c r="J29" s="335"/>
    </row>
  </sheetData>
  <mergeCells count="14">
    <mergeCell ref="E29:F29"/>
    <mergeCell ref="K7:L7"/>
    <mergeCell ref="I28:J28"/>
    <mergeCell ref="H29:J29"/>
    <mergeCell ref="K1:L1"/>
    <mergeCell ref="A3:K3"/>
    <mergeCell ref="A4:K4"/>
    <mergeCell ref="A5:K5"/>
    <mergeCell ref="A7:A8"/>
    <mergeCell ref="C7:D7"/>
    <mergeCell ref="E7:F7"/>
    <mergeCell ref="G7:H7"/>
    <mergeCell ref="I7:J7"/>
    <mergeCell ref="A2:L2"/>
  </mergeCells>
  <pageMargins left="0.82677165354330717" right="3.937007874015748E-2" top="0.55118110236220474" bottom="0.35433070866141736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L25"/>
  <sheetViews>
    <sheetView zoomScaleNormal="100" zoomScaleSheetLayoutView="100" workbookViewId="0">
      <selection activeCell="C27" sqref="C27"/>
    </sheetView>
  </sheetViews>
  <sheetFormatPr defaultRowHeight="15" x14ac:dyDescent="0.25"/>
  <cols>
    <col min="1" max="1" width="36.5703125" customWidth="1"/>
    <col min="2" max="2" width="13.5703125" customWidth="1"/>
    <col min="3" max="3" width="12.85546875" customWidth="1"/>
    <col min="4" max="4" width="13.140625" customWidth="1"/>
    <col min="5" max="5" width="13.28515625" customWidth="1"/>
    <col min="7" max="7" width="14.85546875" customWidth="1"/>
    <col min="8" max="8" width="13.85546875" customWidth="1"/>
    <col min="9" max="9" width="13" customWidth="1"/>
    <col min="10" max="10" width="14.7109375" customWidth="1"/>
    <col min="11" max="11" width="15.85546875" customWidth="1"/>
    <col min="12" max="12" width="14.28515625" customWidth="1"/>
  </cols>
  <sheetData>
    <row r="1" spans="1:12" ht="20.25" customHeight="1" x14ac:dyDescent="0.25">
      <c r="A1" s="142"/>
      <c r="B1" s="142"/>
      <c r="C1" s="142"/>
      <c r="D1" s="142"/>
      <c r="E1" s="103" t="s">
        <v>129</v>
      </c>
      <c r="F1" s="183"/>
      <c r="G1" s="183"/>
      <c r="H1" s="183"/>
      <c r="I1" s="183"/>
      <c r="J1" s="183"/>
      <c r="K1" s="183"/>
      <c r="L1" s="183"/>
    </row>
    <row r="2" spans="1:12" ht="20.25" customHeight="1" x14ac:dyDescent="0.25">
      <c r="A2" s="333" t="s">
        <v>270</v>
      </c>
      <c r="B2" s="333"/>
      <c r="C2" s="333"/>
      <c r="D2" s="333"/>
      <c r="E2" s="333"/>
      <c r="F2" s="183"/>
      <c r="G2" s="183"/>
      <c r="H2" s="183"/>
      <c r="I2" s="183"/>
      <c r="J2" s="183"/>
      <c r="K2" s="183"/>
      <c r="L2" s="183"/>
    </row>
    <row r="3" spans="1:12" ht="21.6" customHeight="1" x14ac:dyDescent="0.25">
      <c r="A3" s="357" t="s">
        <v>43</v>
      </c>
      <c r="B3" s="357"/>
      <c r="C3" s="357"/>
      <c r="D3" s="357"/>
      <c r="E3" s="357"/>
      <c r="F3" s="183"/>
      <c r="G3" s="183"/>
      <c r="H3" s="183"/>
      <c r="I3" s="183"/>
      <c r="J3" s="183"/>
      <c r="K3" s="183"/>
      <c r="L3" s="183"/>
    </row>
    <row r="4" spans="1:12" ht="15.75" x14ac:dyDescent="0.25">
      <c r="A4" s="341" t="s">
        <v>186</v>
      </c>
      <c r="B4" s="341"/>
      <c r="C4" s="341"/>
      <c r="D4" s="341"/>
      <c r="E4" s="341"/>
      <c r="F4" s="183"/>
      <c r="G4" s="183"/>
      <c r="H4" s="183"/>
      <c r="I4" s="183"/>
      <c r="J4" s="183"/>
      <c r="K4" s="183"/>
      <c r="L4" s="183"/>
    </row>
    <row r="5" spans="1:12" ht="15" customHeight="1" x14ac:dyDescent="0.25">
      <c r="A5" s="342" t="s">
        <v>157</v>
      </c>
      <c r="B5" s="342"/>
      <c r="C5" s="342"/>
      <c r="D5" s="342"/>
      <c r="E5" s="342"/>
      <c r="F5" s="183"/>
      <c r="G5" s="183"/>
      <c r="H5" s="354"/>
      <c r="I5" s="354"/>
      <c r="J5" s="183"/>
      <c r="K5" s="183"/>
      <c r="L5" s="183"/>
    </row>
    <row r="6" spans="1:12" ht="15.75" x14ac:dyDescent="0.25">
      <c r="A6" s="82"/>
      <c r="B6" s="142"/>
      <c r="C6" s="82"/>
      <c r="D6" s="82"/>
      <c r="E6" s="82"/>
      <c r="F6" s="183"/>
      <c r="G6" s="183"/>
      <c r="H6" s="240"/>
      <c r="I6" s="240"/>
      <c r="J6" s="183"/>
      <c r="K6" s="183"/>
      <c r="L6" s="183"/>
    </row>
    <row r="7" spans="1:12" x14ac:dyDescent="0.25">
      <c r="A7" s="352" t="s">
        <v>119</v>
      </c>
      <c r="B7" s="358" t="s">
        <v>97</v>
      </c>
      <c r="C7" s="355" t="s">
        <v>98</v>
      </c>
      <c r="D7" s="356" t="s">
        <v>99</v>
      </c>
      <c r="E7" s="356" t="s">
        <v>113</v>
      </c>
      <c r="F7" s="183"/>
      <c r="G7" s="183"/>
      <c r="H7" s="241"/>
      <c r="I7" s="241"/>
      <c r="J7" s="241"/>
      <c r="K7" s="241"/>
      <c r="L7" s="242"/>
    </row>
    <row r="8" spans="1:12" x14ac:dyDescent="0.25">
      <c r="A8" s="352"/>
      <c r="B8" s="358"/>
      <c r="C8" s="355"/>
      <c r="D8" s="356"/>
      <c r="E8" s="356"/>
      <c r="F8" s="183"/>
      <c r="G8" s="183"/>
      <c r="H8" s="183"/>
      <c r="I8" s="183"/>
      <c r="J8" s="183"/>
      <c r="K8" s="183"/>
      <c r="L8" s="183"/>
    </row>
    <row r="9" spans="1:12" ht="31.5" x14ac:dyDescent="0.25">
      <c r="A9" s="148" t="s">
        <v>250</v>
      </c>
      <c r="B9" s="238">
        <v>8</v>
      </c>
      <c r="C9" s="238">
        <v>7.9</v>
      </c>
      <c r="D9" s="85">
        <f>C9-B9</f>
        <v>-9.9999999999999645E-2</v>
      </c>
      <c r="E9" s="203">
        <f>C9/B9*100</f>
        <v>98.75</v>
      </c>
      <c r="F9" s="183"/>
      <c r="G9" s="183"/>
      <c r="H9" s="240"/>
      <c r="I9" s="240"/>
      <c r="J9" s="240"/>
      <c r="K9" s="243"/>
      <c r="L9" s="240"/>
    </row>
    <row r="10" spans="1:12" ht="15.75" x14ac:dyDescent="0.25">
      <c r="A10" s="148" t="s">
        <v>251</v>
      </c>
      <c r="B10" s="238">
        <v>513.42499999999995</v>
      </c>
      <c r="C10" s="85">
        <v>522.09100000000001</v>
      </c>
      <c r="D10" s="85">
        <f t="shared" ref="D10:D21" si="0">C10-B10</f>
        <v>8.6660000000000537</v>
      </c>
      <c r="E10" s="203">
        <f t="shared" ref="E10:E21" si="1">C10/B10*100</f>
        <v>101.68788041096559</v>
      </c>
      <c r="F10" s="183"/>
      <c r="G10" s="183"/>
      <c r="H10" s="240"/>
      <c r="I10" s="240"/>
      <c r="J10" s="240"/>
      <c r="K10" s="243"/>
      <c r="L10" s="240"/>
    </row>
    <row r="11" spans="1:12" ht="31.5" x14ac:dyDescent="0.25">
      <c r="A11" s="148" t="s">
        <v>252</v>
      </c>
      <c r="B11" s="238">
        <v>272.83999999999997</v>
      </c>
      <c r="C11" s="238">
        <v>272.80700000000002</v>
      </c>
      <c r="D11" s="85">
        <f t="shared" si="0"/>
        <v>-3.2999999999958618E-2</v>
      </c>
      <c r="E11" s="203">
        <f t="shared" si="1"/>
        <v>99.987904999266988</v>
      </c>
      <c r="F11" s="183"/>
      <c r="G11" s="183"/>
      <c r="H11" s="240"/>
      <c r="I11" s="240"/>
      <c r="J11" s="240"/>
      <c r="K11" s="243"/>
      <c r="L11" s="240"/>
    </row>
    <row r="12" spans="1:12" ht="18" customHeight="1" x14ac:dyDescent="0.25">
      <c r="A12" s="148" t="s">
        <v>253</v>
      </c>
      <c r="B12" s="238">
        <v>3.6</v>
      </c>
      <c r="C12" s="238">
        <v>3.55</v>
      </c>
      <c r="D12" s="85">
        <f t="shared" si="0"/>
        <v>-5.0000000000000266E-2</v>
      </c>
      <c r="E12" s="203">
        <f t="shared" si="1"/>
        <v>98.6111111111111</v>
      </c>
      <c r="F12" s="183"/>
      <c r="G12" s="183"/>
      <c r="H12" s="240"/>
      <c r="I12" s="240"/>
      <c r="J12" s="240"/>
      <c r="K12" s="243"/>
      <c r="L12" s="240"/>
    </row>
    <row r="13" spans="1:12" ht="15.75" x14ac:dyDescent="0.25">
      <c r="A13" s="244" t="s">
        <v>254</v>
      </c>
      <c r="B13" s="238">
        <v>69.400000000000006</v>
      </c>
      <c r="C13" s="238">
        <v>65.209000000000003</v>
      </c>
      <c r="D13" s="85">
        <f t="shared" si="0"/>
        <v>-4.1910000000000025</v>
      </c>
      <c r="E13" s="203">
        <f t="shared" si="1"/>
        <v>93.961095100864554</v>
      </c>
      <c r="F13" s="183"/>
      <c r="G13" s="183"/>
      <c r="H13" s="240"/>
      <c r="I13" s="240"/>
      <c r="J13" s="240"/>
      <c r="K13" s="243"/>
      <c r="L13" s="240"/>
    </row>
    <row r="14" spans="1:12" ht="15.75" x14ac:dyDescent="0.25">
      <c r="A14" s="149" t="s">
        <v>255</v>
      </c>
      <c r="B14" s="238">
        <v>392.858</v>
      </c>
      <c r="C14" s="238">
        <v>392.85500000000002</v>
      </c>
      <c r="D14" s="85">
        <f t="shared" si="0"/>
        <v>-2.9999999999859028E-3</v>
      </c>
      <c r="E14" s="203">
        <f t="shared" si="1"/>
        <v>99.99923636530248</v>
      </c>
      <c r="F14" s="183"/>
      <c r="G14" s="183"/>
      <c r="H14" s="240"/>
      <c r="I14" s="240"/>
      <c r="J14" s="240"/>
      <c r="K14" s="243"/>
      <c r="L14" s="240"/>
    </row>
    <row r="15" spans="1:12" ht="15.75" x14ac:dyDescent="0.25">
      <c r="A15" s="149" t="s">
        <v>256</v>
      </c>
      <c r="B15" s="238">
        <v>20.7</v>
      </c>
      <c r="C15" s="238">
        <v>20.64</v>
      </c>
      <c r="D15" s="85">
        <f t="shared" si="0"/>
        <v>-5.9999999999998721E-2</v>
      </c>
      <c r="E15" s="203">
        <f t="shared" si="1"/>
        <v>99.710144927536234</v>
      </c>
      <c r="F15" s="183"/>
      <c r="G15" s="183"/>
      <c r="H15" s="240"/>
      <c r="I15" s="240"/>
      <c r="J15" s="240"/>
      <c r="K15" s="243"/>
      <c r="L15" s="240"/>
    </row>
    <row r="16" spans="1:12" ht="15.75" x14ac:dyDescent="0.25">
      <c r="A16" s="149" t="s">
        <v>257</v>
      </c>
      <c r="B16" s="238">
        <v>39</v>
      </c>
      <c r="C16" s="238">
        <v>38.988</v>
      </c>
      <c r="D16" s="85">
        <f t="shared" si="0"/>
        <v>-1.2000000000000455E-2</v>
      </c>
      <c r="E16" s="203">
        <f t="shared" si="1"/>
        <v>99.969230769230762</v>
      </c>
      <c r="F16" s="183"/>
      <c r="G16" s="183"/>
      <c r="H16" s="240"/>
      <c r="I16" s="240"/>
      <c r="J16" s="240"/>
      <c r="K16" s="243"/>
      <c r="L16" s="240"/>
    </row>
    <row r="17" spans="1:12" ht="15.75" x14ac:dyDescent="0.25">
      <c r="A17" s="150" t="s">
        <v>258</v>
      </c>
      <c r="B17" s="238">
        <v>302.8</v>
      </c>
      <c r="C17" s="238">
        <v>302.27999999999997</v>
      </c>
      <c r="D17" s="85">
        <f t="shared" si="0"/>
        <v>-0.52000000000003865</v>
      </c>
      <c r="E17" s="203">
        <f t="shared" si="1"/>
        <v>99.828269484808445</v>
      </c>
      <c r="F17" s="185"/>
      <c r="G17" s="183"/>
      <c r="H17" s="240"/>
      <c r="I17" s="240"/>
      <c r="J17" s="240"/>
      <c r="K17" s="243"/>
      <c r="L17" s="240"/>
    </row>
    <row r="18" spans="1:12" ht="15.75" x14ac:dyDescent="0.25">
      <c r="A18" s="150" t="s">
        <v>259</v>
      </c>
      <c r="B18" s="238">
        <v>10</v>
      </c>
      <c r="C18" s="238">
        <v>9.4049999999999994</v>
      </c>
      <c r="D18" s="85">
        <f t="shared" si="0"/>
        <v>-0.59500000000000064</v>
      </c>
      <c r="E18" s="203">
        <f t="shared" si="1"/>
        <v>94.049999999999983</v>
      </c>
      <c r="F18" s="183"/>
      <c r="G18" s="183"/>
      <c r="H18" s="240"/>
      <c r="I18" s="240"/>
      <c r="J18" s="240"/>
      <c r="K18" s="243"/>
      <c r="L18" s="240"/>
    </row>
    <row r="19" spans="1:12" ht="31.5" x14ac:dyDescent="0.25">
      <c r="A19" s="150" t="s">
        <v>241</v>
      </c>
      <c r="B19" s="238">
        <v>7058.317</v>
      </c>
      <c r="C19" s="238">
        <v>7058.308</v>
      </c>
      <c r="D19" s="85">
        <f t="shared" si="0"/>
        <v>-9.0000000000145519E-3</v>
      </c>
      <c r="E19" s="203">
        <f t="shared" si="1"/>
        <v>99.999872490850152</v>
      </c>
      <c r="F19" s="183"/>
      <c r="G19" s="183"/>
      <c r="H19" s="240"/>
      <c r="I19" s="240"/>
      <c r="J19" s="240"/>
      <c r="K19" s="243"/>
      <c r="L19" s="240"/>
    </row>
    <row r="20" spans="1:12" ht="15.75" x14ac:dyDescent="0.25">
      <c r="A20" s="150" t="s">
        <v>260</v>
      </c>
      <c r="B20" s="238">
        <v>3.3279999999999998</v>
      </c>
      <c r="C20" s="238">
        <v>3.3279999999999998</v>
      </c>
      <c r="D20" s="85">
        <f t="shared" si="0"/>
        <v>0</v>
      </c>
      <c r="E20" s="203">
        <f t="shared" si="1"/>
        <v>100</v>
      </c>
      <c r="F20" s="183"/>
      <c r="G20" s="185"/>
      <c r="H20" s="240"/>
      <c r="I20" s="240"/>
      <c r="J20" s="240"/>
      <c r="K20" s="243"/>
      <c r="L20" s="240"/>
    </row>
    <row r="21" spans="1:12" ht="15.75" x14ac:dyDescent="0.25">
      <c r="A21" s="84" t="s">
        <v>120</v>
      </c>
      <c r="B21" s="238">
        <f>SUM(B9:B20)</f>
        <v>8694.268</v>
      </c>
      <c r="C21" s="85">
        <f>SUM(C9:C20)</f>
        <v>8697.360999999999</v>
      </c>
      <c r="D21" s="85">
        <f t="shared" si="0"/>
        <v>3.0929999999989377</v>
      </c>
      <c r="E21" s="203">
        <f t="shared" si="1"/>
        <v>100.03557516285441</v>
      </c>
      <c r="F21" s="185"/>
      <c r="G21" s="183"/>
      <c r="H21" s="240"/>
      <c r="I21" s="240"/>
      <c r="J21" s="240"/>
      <c r="K21" s="243"/>
      <c r="L21" s="240"/>
    </row>
    <row r="22" spans="1:12" ht="15.75" x14ac:dyDescent="0.25">
      <c r="A22" s="82"/>
      <c r="B22" s="82"/>
      <c r="C22" s="82"/>
      <c r="D22" s="82"/>
      <c r="E22" s="82"/>
      <c r="F22" s="183"/>
      <c r="G22" s="183"/>
      <c r="H22" s="240"/>
      <c r="I22" s="240"/>
      <c r="J22" s="183"/>
      <c r="K22" s="183"/>
      <c r="L22" s="183"/>
    </row>
    <row r="23" spans="1:12" ht="27" customHeight="1" x14ac:dyDescent="0.25">
      <c r="B23" s="176"/>
      <c r="F23" s="183"/>
      <c r="G23" s="183"/>
      <c r="H23" s="240"/>
      <c r="I23" s="240"/>
      <c r="J23" s="183"/>
      <c r="K23" s="183"/>
      <c r="L23" s="183"/>
    </row>
    <row r="24" spans="1:12" ht="15.75" x14ac:dyDescent="0.25">
      <c r="A24" s="139" t="s">
        <v>115</v>
      </c>
      <c r="B24" s="140"/>
      <c r="C24" s="141"/>
      <c r="D24" s="334" t="s">
        <v>245</v>
      </c>
      <c r="E24" s="334"/>
      <c r="F24" s="183"/>
      <c r="G24" s="183"/>
      <c r="H24" s="240"/>
      <c r="I24" s="240"/>
      <c r="J24" s="183"/>
      <c r="K24" s="183"/>
      <c r="L24" s="183"/>
    </row>
    <row r="25" spans="1:12" ht="17.25" x14ac:dyDescent="0.25">
      <c r="A25" s="86"/>
      <c r="B25" s="135" t="s">
        <v>114</v>
      </c>
      <c r="C25" s="335" t="s">
        <v>121</v>
      </c>
      <c r="D25" s="335"/>
      <c r="E25" s="335"/>
      <c r="F25" s="183"/>
      <c r="G25" s="183"/>
      <c r="H25" s="183"/>
      <c r="I25" s="183"/>
      <c r="J25" s="183"/>
      <c r="K25" s="183"/>
      <c r="L25" s="183"/>
    </row>
  </sheetData>
  <mergeCells count="12">
    <mergeCell ref="H5:I5"/>
    <mergeCell ref="A2:E2"/>
    <mergeCell ref="D24:E24"/>
    <mergeCell ref="C25:E25"/>
    <mergeCell ref="C7:C8"/>
    <mergeCell ref="D7:D8"/>
    <mergeCell ref="E7:E8"/>
    <mergeCell ref="A3:E3"/>
    <mergeCell ref="A4:E4"/>
    <mergeCell ref="A5:E5"/>
    <mergeCell ref="A7:A8"/>
    <mergeCell ref="B7:B8"/>
  </mergeCell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5"/>
  <sheetViews>
    <sheetView zoomScaleNormal="100" zoomScaleSheetLayoutView="100" workbookViewId="0">
      <selection activeCell="H26" sqref="H26"/>
    </sheetView>
  </sheetViews>
  <sheetFormatPr defaultRowHeight="15" x14ac:dyDescent="0.25"/>
  <cols>
    <col min="1" max="1" width="34.42578125" customWidth="1"/>
    <col min="2" max="2" width="13.7109375" customWidth="1"/>
    <col min="3" max="3" width="12.85546875" customWidth="1"/>
    <col min="4" max="4" width="12" customWidth="1"/>
    <col min="5" max="5" width="17.140625" customWidth="1"/>
  </cols>
  <sheetData>
    <row r="1" spans="1:5" ht="26.25" customHeight="1" x14ac:dyDescent="0.25">
      <c r="A1" s="142"/>
      <c r="B1" s="142"/>
      <c r="C1" s="142"/>
      <c r="D1" s="142"/>
      <c r="E1" s="103" t="s">
        <v>130</v>
      </c>
    </row>
    <row r="2" spans="1:5" ht="24.75" customHeight="1" x14ac:dyDescent="0.25">
      <c r="A2" s="333" t="s">
        <v>270</v>
      </c>
      <c r="B2" s="333"/>
      <c r="C2" s="333"/>
      <c r="D2" s="333"/>
      <c r="E2" s="333"/>
    </row>
    <row r="3" spans="1:5" x14ac:dyDescent="0.25">
      <c r="A3" s="357" t="s">
        <v>43</v>
      </c>
      <c r="B3" s="357"/>
      <c r="C3" s="357"/>
      <c r="D3" s="357"/>
      <c r="E3" s="357"/>
    </row>
    <row r="4" spans="1:5" ht="21.6" customHeight="1" x14ac:dyDescent="0.25">
      <c r="A4" s="341" t="s">
        <v>131</v>
      </c>
      <c r="B4" s="341"/>
      <c r="C4" s="341"/>
      <c r="D4" s="341"/>
      <c r="E4" s="341"/>
    </row>
    <row r="5" spans="1:5" ht="15.75" x14ac:dyDescent="0.25">
      <c r="A5" s="342" t="s">
        <v>156</v>
      </c>
      <c r="B5" s="342"/>
      <c r="C5" s="342"/>
      <c r="D5" s="342"/>
      <c r="E5" s="342"/>
    </row>
    <row r="6" spans="1:5" ht="29.25" customHeight="1" x14ac:dyDescent="0.25">
      <c r="A6" s="82"/>
      <c r="B6" s="142"/>
      <c r="C6" s="82"/>
      <c r="D6" s="82"/>
      <c r="E6" s="82"/>
    </row>
    <row r="7" spans="1:5" ht="15" customHeight="1" x14ac:dyDescent="0.25">
      <c r="A7" s="343" t="s">
        <v>119</v>
      </c>
      <c r="B7" s="330" t="s">
        <v>97</v>
      </c>
      <c r="C7" s="330" t="s">
        <v>98</v>
      </c>
      <c r="D7" s="332" t="s">
        <v>99</v>
      </c>
      <c r="E7" s="328" t="s">
        <v>113</v>
      </c>
    </row>
    <row r="8" spans="1:5" x14ac:dyDescent="0.25">
      <c r="A8" s="347"/>
      <c r="B8" s="330"/>
      <c r="C8" s="330"/>
      <c r="D8" s="332"/>
      <c r="E8" s="329"/>
    </row>
    <row r="9" spans="1:5" ht="15.75" x14ac:dyDescent="0.25">
      <c r="A9" s="84"/>
      <c r="B9" s="85"/>
      <c r="C9" s="85"/>
      <c r="D9" s="85">
        <f>C9-B9</f>
        <v>0</v>
      </c>
      <c r="E9" s="203" t="e">
        <f>C9/B9*100</f>
        <v>#DIV/0!</v>
      </c>
    </row>
    <row r="10" spans="1:5" ht="15.75" x14ac:dyDescent="0.25">
      <c r="A10" s="84"/>
      <c r="B10" s="85"/>
      <c r="C10" s="85"/>
      <c r="D10" s="85">
        <f t="shared" ref="D10:D21" si="0">C10-B10</f>
        <v>0</v>
      </c>
      <c r="E10" s="203" t="e">
        <f t="shared" ref="E10:E21" si="1">C10/B10*100</f>
        <v>#DIV/0!</v>
      </c>
    </row>
    <row r="11" spans="1:5" ht="15.75" x14ac:dyDescent="0.25">
      <c r="A11" s="84"/>
      <c r="B11" s="85"/>
      <c r="C11" s="85"/>
      <c r="D11" s="85">
        <f t="shared" si="0"/>
        <v>0</v>
      </c>
      <c r="E11" s="203" t="e">
        <f t="shared" si="1"/>
        <v>#DIV/0!</v>
      </c>
    </row>
    <row r="12" spans="1:5" ht="15.75" x14ac:dyDescent="0.25">
      <c r="A12" s="84"/>
      <c r="B12" s="85"/>
      <c r="C12" s="85"/>
      <c r="D12" s="85">
        <f t="shared" si="0"/>
        <v>0</v>
      </c>
      <c r="E12" s="203" t="e">
        <f t="shared" si="1"/>
        <v>#DIV/0!</v>
      </c>
    </row>
    <row r="13" spans="1:5" ht="15.75" x14ac:dyDescent="0.25">
      <c r="A13" s="84"/>
      <c r="B13" s="85"/>
      <c r="C13" s="85"/>
      <c r="D13" s="85">
        <f t="shared" si="0"/>
        <v>0</v>
      </c>
      <c r="E13" s="203" t="e">
        <f t="shared" si="1"/>
        <v>#DIV/0!</v>
      </c>
    </row>
    <row r="14" spans="1:5" ht="15.75" x14ac:dyDescent="0.25">
      <c r="A14" s="84"/>
      <c r="B14" s="85"/>
      <c r="C14" s="85"/>
      <c r="D14" s="85">
        <f t="shared" si="0"/>
        <v>0</v>
      </c>
      <c r="E14" s="203" t="e">
        <f t="shared" si="1"/>
        <v>#DIV/0!</v>
      </c>
    </row>
    <row r="15" spans="1:5" ht="15.75" x14ac:dyDescent="0.25">
      <c r="A15" s="84"/>
      <c r="B15" s="85"/>
      <c r="C15" s="85"/>
      <c r="D15" s="85">
        <f t="shared" si="0"/>
        <v>0</v>
      </c>
      <c r="E15" s="203" t="e">
        <f t="shared" si="1"/>
        <v>#DIV/0!</v>
      </c>
    </row>
    <row r="16" spans="1:5" ht="15.75" x14ac:dyDescent="0.25">
      <c r="A16" s="84"/>
      <c r="B16" s="85"/>
      <c r="C16" s="85"/>
      <c r="D16" s="85">
        <f t="shared" si="0"/>
        <v>0</v>
      </c>
      <c r="E16" s="203" t="e">
        <f t="shared" si="1"/>
        <v>#DIV/0!</v>
      </c>
    </row>
    <row r="17" spans="1:5" ht="15.75" x14ac:dyDescent="0.25">
      <c r="A17" s="84"/>
      <c r="B17" s="85"/>
      <c r="C17" s="85"/>
      <c r="D17" s="85">
        <f t="shared" si="0"/>
        <v>0</v>
      </c>
      <c r="E17" s="203" t="e">
        <f t="shared" si="1"/>
        <v>#DIV/0!</v>
      </c>
    </row>
    <row r="18" spans="1:5" ht="15.75" x14ac:dyDescent="0.25">
      <c r="A18" s="84"/>
      <c r="B18" s="85"/>
      <c r="C18" s="85"/>
      <c r="D18" s="85">
        <f t="shared" si="0"/>
        <v>0</v>
      </c>
      <c r="E18" s="203" t="e">
        <f t="shared" si="1"/>
        <v>#DIV/0!</v>
      </c>
    </row>
    <row r="19" spans="1:5" ht="15.75" x14ac:dyDescent="0.25">
      <c r="A19" s="84"/>
      <c r="B19" s="85"/>
      <c r="C19" s="85"/>
      <c r="D19" s="85">
        <f t="shared" si="0"/>
        <v>0</v>
      </c>
      <c r="E19" s="203" t="e">
        <f t="shared" si="1"/>
        <v>#DIV/0!</v>
      </c>
    </row>
    <row r="20" spans="1:5" ht="15.75" x14ac:dyDescent="0.25">
      <c r="A20" s="84"/>
      <c r="B20" s="85"/>
      <c r="C20" s="85"/>
      <c r="D20" s="85">
        <f t="shared" si="0"/>
        <v>0</v>
      </c>
      <c r="E20" s="203" t="e">
        <f t="shared" si="1"/>
        <v>#DIV/0!</v>
      </c>
    </row>
    <row r="21" spans="1:5" ht="15.75" x14ac:dyDescent="0.25">
      <c r="A21" s="84" t="s">
        <v>120</v>
      </c>
      <c r="B21" s="85">
        <f>SUM(B9:B20)</f>
        <v>0</v>
      </c>
      <c r="C21" s="85">
        <f>SUM(C9:C20)</f>
        <v>0</v>
      </c>
      <c r="D21" s="85">
        <f t="shared" si="0"/>
        <v>0</v>
      </c>
      <c r="E21" s="203" t="e">
        <f t="shared" si="1"/>
        <v>#DIV/0!</v>
      </c>
    </row>
    <row r="22" spans="1:5" ht="25.5" customHeight="1" x14ac:dyDescent="0.25">
      <c r="A22" s="82"/>
      <c r="B22" s="82"/>
      <c r="C22" s="82"/>
      <c r="D22" s="82"/>
      <c r="E22" s="82"/>
    </row>
    <row r="23" spans="1:5" x14ac:dyDescent="0.25">
      <c r="A23" s="142"/>
      <c r="B23" s="142"/>
      <c r="C23" s="142"/>
      <c r="D23" s="142"/>
      <c r="E23" s="142"/>
    </row>
    <row r="24" spans="1:5" x14ac:dyDescent="0.25">
      <c r="A24" s="136" t="s">
        <v>115</v>
      </c>
      <c r="B24" s="137"/>
      <c r="C24" s="138"/>
      <c r="D24" s="359" t="s">
        <v>245</v>
      </c>
      <c r="E24" s="359"/>
    </row>
    <row r="25" spans="1:5" ht="17.25" x14ac:dyDescent="0.25">
      <c r="A25" s="86"/>
      <c r="B25" s="135" t="s">
        <v>114</v>
      </c>
      <c r="C25" s="335" t="s">
        <v>121</v>
      </c>
      <c r="D25" s="335"/>
      <c r="E25" s="335"/>
    </row>
  </sheetData>
  <mergeCells count="11">
    <mergeCell ref="A2:E2"/>
    <mergeCell ref="D24:E24"/>
    <mergeCell ref="C25:E25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M29"/>
  <sheetViews>
    <sheetView tabSelected="1" zoomScaleNormal="100" zoomScaleSheetLayoutView="100" workbookViewId="0">
      <selection activeCell="F22" sqref="F22"/>
    </sheetView>
  </sheetViews>
  <sheetFormatPr defaultRowHeight="15" x14ac:dyDescent="0.25"/>
  <cols>
    <col min="1" max="1" width="33.85546875" customWidth="1"/>
    <col min="2" max="2" width="13.85546875" customWidth="1"/>
    <col min="3" max="3" width="12.85546875" customWidth="1"/>
    <col min="4" max="4" width="13.140625" customWidth="1"/>
    <col min="5" max="5" width="14.7109375" customWidth="1"/>
    <col min="6" max="6" width="11.28515625" customWidth="1"/>
    <col min="10" max="10" width="11.42578125" customWidth="1"/>
    <col min="11" max="11" width="52.140625" customWidth="1"/>
    <col min="12" max="12" width="11.7109375" customWidth="1"/>
  </cols>
  <sheetData>
    <row r="1" spans="1:7" ht="24" customHeight="1" x14ac:dyDescent="0.25">
      <c r="E1" s="103" t="s">
        <v>132</v>
      </c>
    </row>
    <row r="2" spans="1:7" ht="21" customHeight="1" x14ac:dyDescent="0.25">
      <c r="A2" s="333" t="s">
        <v>270</v>
      </c>
      <c r="B2" s="333"/>
      <c r="C2" s="333"/>
      <c r="D2" s="333"/>
      <c r="E2" s="333"/>
    </row>
    <row r="3" spans="1:7" x14ac:dyDescent="0.25">
      <c r="A3" s="357" t="s">
        <v>43</v>
      </c>
      <c r="B3" s="357"/>
      <c r="C3" s="357"/>
      <c r="D3" s="357"/>
      <c r="E3" s="357"/>
    </row>
    <row r="4" spans="1:7" ht="21.6" customHeight="1" x14ac:dyDescent="0.25">
      <c r="A4" s="341" t="s">
        <v>133</v>
      </c>
      <c r="B4" s="341"/>
      <c r="C4" s="341"/>
      <c r="D4" s="341"/>
      <c r="E4" s="341"/>
    </row>
    <row r="5" spans="1:7" ht="15.75" x14ac:dyDescent="0.25">
      <c r="A5" s="342" t="s">
        <v>155</v>
      </c>
      <c r="B5" s="342"/>
      <c r="C5" s="342"/>
      <c r="D5" s="342"/>
      <c r="E5" s="342"/>
    </row>
    <row r="6" spans="1:7" ht="25.5" customHeight="1" x14ac:dyDescent="0.25">
      <c r="A6" s="82"/>
      <c r="B6" s="142"/>
      <c r="C6" s="82"/>
      <c r="D6" s="82"/>
      <c r="E6" s="82"/>
    </row>
    <row r="7" spans="1:7" ht="15" customHeight="1" x14ac:dyDescent="0.25">
      <c r="A7" s="352" t="s">
        <v>119</v>
      </c>
      <c r="B7" s="356" t="s">
        <v>97</v>
      </c>
      <c r="C7" s="356" t="s">
        <v>98</v>
      </c>
      <c r="D7" s="356" t="s">
        <v>99</v>
      </c>
      <c r="E7" s="356" t="s">
        <v>113</v>
      </c>
    </row>
    <row r="8" spans="1:7" x14ac:dyDescent="0.25">
      <c r="A8" s="352"/>
      <c r="B8" s="356"/>
      <c r="C8" s="356"/>
      <c r="D8" s="356"/>
      <c r="E8" s="356"/>
    </row>
    <row r="9" spans="1:7" ht="15.75" x14ac:dyDescent="0.25">
      <c r="A9" s="118" t="s">
        <v>273</v>
      </c>
      <c r="B9" s="238">
        <v>591.26599999999996</v>
      </c>
      <c r="C9" s="238">
        <v>591.26599999999996</v>
      </c>
      <c r="D9" s="85">
        <f>C9-B9</f>
        <v>0</v>
      </c>
      <c r="E9" s="203">
        <f>C9/B9*100</f>
        <v>100</v>
      </c>
    </row>
    <row r="10" spans="1:7" ht="15.75" x14ac:dyDescent="0.25">
      <c r="A10" s="118" t="s">
        <v>274</v>
      </c>
      <c r="B10" s="238">
        <v>121.489</v>
      </c>
      <c r="C10" s="239">
        <v>121.488</v>
      </c>
      <c r="D10" s="85">
        <f>C10-B10</f>
        <v>-1.0000000000047748E-3</v>
      </c>
      <c r="E10" s="203">
        <f>C10/B10*100</f>
        <v>99.999176880211365</v>
      </c>
    </row>
    <row r="11" spans="1:7" ht="28.5" customHeight="1" x14ac:dyDescent="0.25">
      <c r="A11" s="205" t="s">
        <v>233</v>
      </c>
      <c r="B11" s="238">
        <v>34.351999999999997</v>
      </c>
      <c r="C11" s="238">
        <v>34.351999999999997</v>
      </c>
      <c r="D11" s="85">
        <f>C11-B11</f>
        <v>0</v>
      </c>
      <c r="E11" s="203">
        <f>C11/B11*100</f>
        <v>100</v>
      </c>
    </row>
    <row r="12" spans="1:7" ht="31.5" customHeight="1" x14ac:dyDescent="0.25">
      <c r="A12" s="45" t="s">
        <v>261</v>
      </c>
      <c r="B12" s="238">
        <v>0</v>
      </c>
      <c r="C12" s="238">
        <v>0</v>
      </c>
      <c r="D12" s="85">
        <f t="shared" ref="D12:D17" si="0">C12-B12</f>
        <v>0</v>
      </c>
      <c r="E12" s="203" t="e">
        <f t="shared" ref="E12:E17" si="1">C12/B12*100</f>
        <v>#DIV/0!</v>
      </c>
    </row>
    <row r="13" spans="1:7" ht="20.25" customHeight="1" x14ac:dyDescent="0.25">
      <c r="A13" s="151" t="s">
        <v>236</v>
      </c>
      <c r="B13" s="238">
        <v>6.57</v>
      </c>
      <c r="C13" s="238">
        <v>6.569</v>
      </c>
      <c r="D13" s="85">
        <f t="shared" si="0"/>
        <v>-1.000000000000334E-3</v>
      </c>
      <c r="E13" s="203">
        <f t="shared" si="1"/>
        <v>99.984779299847787</v>
      </c>
    </row>
    <row r="14" spans="1:7" ht="20.25" customHeight="1" x14ac:dyDescent="0.25">
      <c r="A14" s="207" t="s">
        <v>237</v>
      </c>
      <c r="B14" s="238">
        <v>0</v>
      </c>
      <c r="C14" s="238">
        <v>0</v>
      </c>
      <c r="D14" s="85">
        <f t="shared" si="0"/>
        <v>0</v>
      </c>
      <c r="E14" s="203" t="e">
        <f t="shared" si="1"/>
        <v>#DIV/0!</v>
      </c>
    </row>
    <row r="15" spans="1:7" ht="22.5" customHeight="1" x14ac:dyDescent="0.25">
      <c r="A15" s="152" t="s">
        <v>262</v>
      </c>
      <c r="B15" s="238">
        <v>258.78100000000001</v>
      </c>
      <c r="C15" s="238">
        <v>258.78100000000001</v>
      </c>
      <c r="D15" s="85">
        <f t="shared" si="0"/>
        <v>0</v>
      </c>
      <c r="E15" s="203">
        <f t="shared" si="1"/>
        <v>100</v>
      </c>
    </row>
    <row r="16" spans="1:7" ht="47.25" x14ac:dyDescent="0.25">
      <c r="A16" s="153" t="s">
        <v>263</v>
      </c>
      <c r="B16" s="238">
        <v>7024.0330000000004</v>
      </c>
      <c r="C16" s="238">
        <v>6787.6989999999996</v>
      </c>
      <c r="D16" s="85">
        <f t="shared" si="0"/>
        <v>-236.33400000000074</v>
      </c>
      <c r="E16" s="203">
        <f t="shared" si="1"/>
        <v>96.635351798603438</v>
      </c>
      <c r="G16" s="176"/>
    </row>
    <row r="17" spans="1:13" ht="21.75" customHeight="1" x14ac:dyDescent="0.25">
      <c r="A17" s="84" t="s">
        <v>120</v>
      </c>
      <c r="B17" s="238">
        <f>SUM(B9:B16)</f>
        <v>8036.491</v>
      </c>
      <c r="C17" s="238">
        <f>SUM(C9:C16)</f>
        <v>7800.1549999999997</v>
      </c>
      <c r="D17" s="85">
        <f t="shared" si="0"/>
        <v>-236.33600000000024</v>
      </c>
      <c r="E17" s="203">
        <f t="shared" si="1"/>
        <v>97.059214027614786</v>
      </c>
      <c r="F17" s="176"/>
      <c r="G17" s="360"/>
      <c r="H17" s="360"/>
      <c r="I17" s="360"/>
      <c r="J17" s="360"/>
      <c r="K17" s="360"/>
    </row>
    <row r="18" spans="1:13" ht="35.25" customHeight="1" x14ac:dyDescent="0.25">
      <c r="A18" s="82"/>
      <c r="B18" s="82"/>
      <c r="C18" s="219"/>
      <c r="D18" s="82"/>
      <c r="E18" s="82"/>
      <c r="F18" s="176"/>
      <c r="G18" s="176"/>
      <c r="I18" s="168"/>
      <c r="J18" s="169"/>
      <c r="K18" s="169"/>
      <c r="L18" s="142"/>
      <c r="M18" s="142"/>
    </row>
    <row r="19" spans="1:13" ht="16.5" customHeight="1" x14ac:dyDescent="0.25">
      <c r="A19" s="82"/>
      <c r="B19" s="219"/>
      <c r="C19" s="82"/>
      <c r="D19" s="82"/>
      <c r="E19" s="82"/>
      <c r="I19" s="142"/>
      <c r="J19" s="169"/>
      <c r="K19" s="169"/>
      <c r="L19" s="169"/>
      <c r="M19" s="142"/>
    </row>
    <row r="20" spans="1:13" ht="16.5" customHeight="1" x14ac:dyDescent="0.25">
      <c r="A20" s="82"/>
      <c r="B20" s="82"/>
      <c r="C20" s="82"/>
      <c r="D20" s="82"/>
      <c r="E20" s="82"/>
      <c r="I20" s="142"/>
      <c r="J20" s="169"/>
      <c r="K20" s="169"/>
      <c r="L20" s="169"/>
      <c r="M20" s="142"/>
    </row>
    <row r="21" spans="1:13" x14ac:dyDescent="0.25">
      <c r="A21" s="142"/>
      <c r="B21" s="142"/>
      <c r="C21" s="142"/>
      <c r="D21" s="142"/>
      <c r="E21" s="142"/>
      <c r="I21" s="142"/>
      <c r="J21" s="142"/>
      <c r="K21" s="142"/>
      <c r="L21" s="142"/>
      <c r="M21" s="142"/>
    </row>
    <row r="22" spans="1:13" ht="15.75" x14ac:dyDescent="0.25">
      <c r="A22" s="139" t="s">
        <v>115</v>
      </c>
      <c r="B22" s="140"/>
      <c r="C22" s="141"/>
      <c r="D22" s="334" t="s">
        <v>245</v>
      </c>
      <c r="E22" s="334"/>
      <c r="I22" s="142"/>
      <c r="J22" s="142"/>
      <c r="K22" s="142"/>
      <c r="L22" s="142"/>
      <c r="M22" s="142"/>
    </row>
    <row r="23" spans="1:13" ht="17.25" x14ac:dyDescent="0.25">
      <c r="A23" s="86"/>
      <c r="B23" s="135" t="s">
        <v>114</v>
      </c>
      <c r="C23" s="335" t="s">
        <v>121</v>
      </c>
      <c r="D23" s="335"/>
      <c r="E23" s="335"/>
      <c r="I23" s="142"/>
      <c r="J23" s="142"/>
      <c r="K23" s="142"/>
      <c r="L23" s="142"/>
      <c r="M23" s="142"/>
    </row>
    <row r="24" spans="1:13" x14ac:dyDescent="0.25">
      <c r="A24" s="142"/>
      <c r="B24" s="142"/>
      <c r="C24" s="142"/>
      <c r="D24" s="142"/>
      <c r="E24" s="142"/>
      <c r="I24" s="142"/>
      <c r="J24" s="142"/>
      <c r="K24" s="142"/>
      <c r="L24" s="142"/>
      <c r="M24" s="142"/>
    </row>
    <row r="25" spans="1:13" x14ac:dyDescent="0.25">
      <c r="A25" s="142"/>
      <c r="B25" s="142"/>
      <c r="C25" s="142"/>
      <c r="D25" s="142"/>
      <c r="E25" s="142"/>
      <c r="I25" s="142"/>
      <c r="J25" s="142"/>
      <c r="K25" s="142"/>
      <c r="L25" s="142"/>
      <c r="M25" s="142"/>
    </row>
    <row r="26" spans="1:13" x14ac:dyDescent="0.25">
      <c r="A26" s="142"/>
      <c r="B26" s="142"/>
      <c r="C26" s="142"/>
      <c r="D26" s="142"/>
      <c r="E26" s="142"/>
    </row>
    <row r="27" spans="1:13" x14ac:dyDescent="0.25">
      <c r="A27" s="142"/>
      <c r="B27" s="142"/>
      <c r="C27" s="142"/>
      <c r="D27" s="142"/>
      <c r="E27" s="142"/>
    </row>
    <row r="28" spans="1:13" x14ac:dyDescent="0.25">
      <c r="A28" s="142"/>
      <c r="B28" s="142"/>
      <c r="C28" s="142"/>
      <c r="D28" s="142"/>
      <c r="E28" s="142"/>
    </row>
    <row r="29" spans="1:13" x14ac:dyDescent="0.25">
      <c r="A29" s="142"/>
      <c r="B29" s="142"/>
      <c r="C29" s="142"/>
      <c r="D29" s="142"/>
      <c r="E29" s="142"/>
    </row>
  </sheetData>
  <mergeCells count="12">
    <mergeCell ref="G17:K17"/>
    <mergeCell ref="A2:E2"/>
    <mergeCell ref="D22:E22"/>
    <mergeCell ref="C23:E23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T26"/>
  <sheetViews>
    <sheetView zoomScale="89" zoomScaleNormal="89" zoomScaleSheetLayoutView="100" workbookViewId="0">
      <selection activeCell="H12" sqref="H12"/>
    </sheetView>
  </sheetViews>
  <sheetFormatPr defaultColWidth="9.140625" defaultRowHeight="18" x14ac:dyDescent="0.3"/>
  <cols>
    <col min="1" max="1" width="34.140625" style="95" customWidth="1"/>
    <col min="2" max="2" width="6.7109375" style="96" customWidth="1"/>
    <col min="3" max="3" width="12.42578125" style="96" customWidth="1"/>
    <col min="4" max="4" width="13.7109375" style="96" customWidth="1"/>
    <col min="5" max="5" width="12" style="96" customWidth="1"/>
    <col min="6" max="6" width="11.5703125" style="97" customWidth="1"/>
    <col min="7" max="7" width="12.85546875" style="97" customWidth="1"/>
    <col min="8" max="9" width="11.5703125" style="97" customWidth="1"/>
    <col min="10" max="10" width="12.7109375" style="97" customWidth="1"/>
    <col min="11" max="11" width="13.140625" style="97" customWidth="1"/>
    <col min="12" max="12" width="12.85546875" style="97" customWidth="1"/>
    <col min="13" max="13" width="11" style="98" customWidth="1"/>
    <col min="14" max="14" width="11.42578125" style="98" customWidth="1"/>
    <col min="15" max="16384" width="9.140625" style="98"/>
  </cols>
  <sheetData>
    <row r="1" spans="1:20" x14ac:dyDescent="0.3">
      <c r="A1" s="101"/>
      <c r="B1" s="102"/>
      <c r="C1" s="102"/>
      <c r="D1" s="102"/>
      <c r="E1" s="102"/>
      <c r="F1" s="155"/>
      <c r="G1" s="155"/>
      <c r="H1" s="155"/>
      <c r="I1" s="155"/>
      <c r="J1" s="155"/>
      <c r="K1" s="361" t="s">
        <v>134</v>
      </c>
      <c r="L1" s="361"/>
    </row>
    <row r="2" spans="1:20" x14ac:dyDescent="0.3">
      <c r="A2" s="101"/>
      <c r="B2" s="367" t="s">
        <v>269</v>
      </c>
      <c r="C2" s="368"/>
      <c r="D2" s="368"/>
      <c r="E2" s="368"/>
      <c r="F2" s="368"/>
      <c r="G2" s="368"/>
      <c r="H2" s="368"/>
      <c r="I2" s="368"/>
      <c r="J2" s="155"/>
      <c r="K2" s="113"/>
      <c r="L2" s="113"/>
    </row>
    <row r="3" spans="1:20" s="97" customFormat="1" x14ac:dyDescent="0.3">
      <c r="A3" s="357" t="s">
        <v>43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</row>
    <row r="4" spans="1:20" s="97" customFormat="1" x14ac:dyDescent="0.3">
      <c r="A4" s="342" t="s">
        <v>135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</row>
    <row r="5" spans="1:20" s="97" customFormat="1" x14ac:dyDescent="0.3">
      <c r="A5" s="342" t="s">
        <v>154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</row>
    <row r="6" spans="1:20" s="97" customFormat="1" x14ac:dyDescent="0.3">
      <c r="A6" s="82"/>
      <c r="B6" s="82"/>
      <c r="C6" s="82"/>
      <c r="D6" s="82"/>
      <c r="E6" s="82"/>
      <c r="F6" s="155"/>
      <c r="G6" s="155"/>
      <c r="H6" s="155"/>
      <c r="I6" s="155"/>
      <c r="J6" s="155"/>
      <c r="K6" s="155"/>
      <c r="L6" s="155"/>
    </row>
    <row r="7" spans="1:20" s="97" customFormat="1" ht="48" customHeight="1" x14ac:dyDescent="0.3">
      <c r="A7" s="363"/>
      <c r="B7" s="363" t="s">
        <v>46</v>
      </c>
      <c r="C7" s="352" t="s">
        <v>126</v>
      </c>
      <c r="D7" s="352"/>
      <c r="E7" s="348" t="s">
        <v>127</v>
      </c>
      <c r="F7" s="348"/>
      <c r="G7" s="348" t="s">
        <v>164</v>
      </c>
      <c r="H7" s="348"/>
      <c r="I7" s="352" t="s">
        <v>165</v>
      </c>
      <c r="J7" s="352"/>
      <c r="K7" s="365" t="s">
        <v>166</v>
      </c>
      <c r="L7" s="366"/>
    </row>
    <row r="8" spans="1:20" s="97" customFormat="1" ht="27.75" customHeight="1" x14ac:dyDescent="0.3">
      <c r="A8" s="364"/>
      <c r="B8" s="364"/>
      <c r="C8" s="27" t="s">
        <v>162</v>
      </c>
      <c r="D8" s="27" t="s">
        <v>163</v>
      </c>
      <c r="E8" s="27" t="s">
        <v>162</v>
      </c>
      <c r="F8" s="27" t="s">
        <v>163</v>
      </c>
      <c r="G8" s="27" t="s">
        <v>162</v>
      </c>
      <c r="H8" s="27" t="s">
        <v>163</v>
      </c>
      <c r="I8" s="27" t="s">
        <v>162</v>
      </c>
      <c r="J8" s="27" t="s">
        <v>163</v>
      </c>
      <c r="K8" s="27" t="s">
        <v>162</v>
      </c>
      <c r="L8" s="27" t="s">
        <v>163</v>
      </c>
    </row>
    <row r="9" spans="1:20" s="97" customFormat="1" x14ac:dyDescent="0.3">
      <c r="A9" s="41" t="s">
        <v>136</v>
      </c>
      <c r="B9" s="42">
        <v>6010</v>
      </c>
      <c r="C9" s="181"/>
      <c r="D9" s="181"/>
      <c r="E9" s="181"/>
      <c r="F9" s="181"/>
      <c r="G9" s="129"/>
      <c r="H9" s="129"/>
      <c r="I9" s="129"/>
      <c r="J9" s="129"/>
      <c r="K9" s="156">
        <f>C9+E9+G9+I9</f>
        <v>0</v>
      </c>
      <c r="L9" s="177">
        <f>D9+F9+H9+J9</f>
        <v>0</v>
      </c>
      <c r="M9" s="178"/>
      <c r="N9" s="178"/>
      <c r="O9" s="178"/>
      <c r="P9" s="178"/>
      <c r="Q9" s="178"/>
      <c r="R9" s="178"/>
      <c r="S9" s="178"/>
      <c r="T9" s="178"/>
    </row>
    <row r="10" spans="1:20" s="97" customFormat="1" ht="31.5" x14ac:dyDescent="0.3">
      <c r="A10" s="38" t="s">
        <v>137</v>
      </c>
      <c r="B10" s="42">
        <v>6020</v>
      </c>
      <c r="C10" s="181"/>
      <c r="D10" s="181"/>
      <c r="E10" s="181"/>
      <c r="F10" s="181"/>
      <c r="G10" s="156"/>
      <c r="H10" s="156"/>
      <c r="I10" s="156">
        <v>61.331000000000003</v>
      </c>
      <c r="J10" s="156">
        <v>61.331000000000003</v>
      </c>
      <c r="K10" s="156">
        <f>C10+E10+G10+I10</f>
        <v>61.331000000000003</v>
      </c>
      <c r="L10" s="156">
        <f>D10+F10+H10+J10</f>
        <v>61.331000000000003</v>
      </c>
      <c r="M10" s="178"/>
      <c r="N10" s="178"/>
      <c r="O10" s="178"/>
      <c r="P10" s="178"/>
      <c r="Q10" s="178"/>
      <c r="R10" s="178"/>
      <c r="S10" s="178"/>
      <c r="T10" s="178"/>
    </row>
    <row r="11" spans="1:20" s="97" customFormat="1" ht="47.25" x14ac:dyDescent="0.3">
      <c r="A11" s="38" t="s">
        <v>138</v>
      </c>
      <c r="B11" s="42">
        <v>6030</v>
      </c>
      <c r="C11" s="181"/>
      <c r="D11" s="181"/>
      <c r="E11" s="181"/>
      <c r="F11" s="181"/>
      <c r="G11" s="156">
        <v>147.161</v>
      </c>
      <c r="H11" s="156">
        <v>147.161</v>
      </c>
      <c r="I11" s="156">
        <v>196.369</v>
      </c>
      <c r="J11" s="156">
        <v>196.369</v>
      </c>
      <c r="K11" s="156">
        <f>C11+E11+G11+I11</f>
        <v>343.53</v>
      </c>
      <c r="L11" s="156">
        <f t="shared" ref="L11:L14" si="0">D11+F11+H11+J11</f>
        <v>343.53</v>
      </c>
      <c r="M11" s="178"/>
      <c r="N11" s="178"/>
      <c r="O11" s="178"/>
      <c r="P11" s="178"/>
      <c r="Q11" s="178"/>
      <c r="R11" s="178"/>
      <c r="S11" s="178"/>
      <c r="T11" s="178"/>
    </row>
    <row r="12" spans="1:20" s="97" customFormat="1" ht="31.5" x14ac:dyDescent="0.3">
      <c r="A12" s="41" t="s">
        <v>139</v>
      </c>
      <c r="B12" s="42">
        <v>6040</v>
      </c>
      <c r="C12" s="181"/>
      <c r="D12" s="181"/>
      <c r="E12" s="181"/>
      <c r="F12" s="156"/>
      <c r="G12" s="156"/>
      <c r="H12" s="156"/>
      <c r="I12" s="156"/>
      <c r="J12" s="156"/>
      <c r="K12" s="156">
        <f t="shared" ref="K12:K14" si="1">C12+E12+G12+I12</f>
        <v>0</v>
      </c>
      <c r="L12" s="156">
        <f t="shared" si="0"/>
        <v>0</v>
      </c>
      <c r="M12" s="178"/>
      <c r="N12" s="178"/>
      <c r="O12" s="178"/>
      <c r="P12" s="178"/>
      <c r="Q12" s="178"/>
      <c r="R12" s="178"/>
      <c r="S12" s="178"/>
      <c r="T12" s="178"/>
    </row>
    <row r="13" spans="1:20" s="97" customFormat="1" ht="47.25" x14ac:dyDescent="0.3">
      <c r="A13" s="38" t="s">
        <v>140</v>
      </c>
      <c r="B13" s="42">
        <v>6050</v>
      </c>
      <c r="C13" s="181"/>
      <c r="D13" s="181"/>
      <c r="E13" s="181"/>
      <c r="F13" s="156"/>
      <c r="G13" s="156"/>
      <c r="H13" s="156"/>
      <c r="I13" s="156"/>
      <c r="J13" s="156"/>
      <c r="K13" s="156">
        <f t="shared" si="1"/>
        <v>0</v>
      </c>
      <c r="L13" s="156">
        <f t="shared" si="0"/>
        <v>0</v>
      </c>
      <c r="M13" s="178"/>
      <c r="N13" s="178"/>
      <c r="O13" s="178"/>
      <c r="P13" s="178"/>
      <c r="Q13" s="178"/>
      <c r="R13" s="178"/>
      <c r="S13" s="178"/>
      <c r="T13" s="178"/>
    </row>
    <row r="14" spans="1:20" s="97" customFormat="1" x14ac:dyDescent="0.3">
      <c r="A14" s="41" t="s">
        <v>141</v>
      </c>
      <c r="B14" s="42">
        <v>6060</v>
      </c>
      <c r="C14" s="181"/>
      <c r="D14" s="181"/>
      <c r="E14" s="181"/>
      <c r="F14" s="156"/>
      <c r="G14" s="156"/>
      <c r="H14" s="156"/>
      <c r="I14" s="156"/>
      <c r="J14" s="156"/>
      <c r="K14" s="156">
        <f t="shared" si="1"/>
        <v>0</v>
      </c>
      <c r="L14" s="156">
        <f t="shared" si="0"/>
        <v>0</v>
      </c>
      <c r="M14" s="178"/>
      <c r="N14" s="178"/>
      <c r="O14" s="178"/>
      <c r="P14" s="178"/>
      <c r="Q14" s="178"/>
      <c r="R14" s="178"/>
      <c r="S14" s="178"/>
      <c r="T14" s="178"/>
    </row>
    <row r="15" spans="1:20" s="97" customFormat="1" ht="30" customHeight="1" x14ac:dyDescent="0.3">
      <c r="A15" s="26" t="s">
        <v>120</v>
      </c>
      <c r="B15" s="57"/>
      <c r="C15" s="181">
        <f>SUM(C9:C14)</f>
        <v>0</v>
      </c>
      <c r="D15" s="181">
        <f>SUM(D9:D14)</f>
        <v>0</v>
      </c>
      <c r="E15" s="181">
        <f t="shared" ref="E15:L15" si="2">SUM(E9:E14)</f>
        <v>0</v>
      </c>
      <c r="F15" s="181">
        <f t="shared" si="2"/>
        <v>0</v>
      </c>
      <c r="G15" s="181">
        <f t="shared" si="2"/>
        <v>147.161</v>
      </c>
      <c r="H15" s="181">
        <f t="shared" si="2"/>
        <v>147.161</v>
      </c>
      <c r="I15" s="181">
        <f t="shared" si="2"/>
        <v>257.7</v>
      </c>
      <c r="J15" s="181">
        <f t="shared" si="2"/>
        <v>257.7</v>
      </c>
      <c r="K15" s="181">
        <f t="shared" si="2"/>
        <v>404.86099999999999</v>
      </c>
      <c r="L15" s="181">
        <f t="shared" si="2"/>
        <v>404.86099999999999</v>
      </c>
      <c r="M15" s="182"/>
      <c r="N15" s="182"/>
      <c r="O15" s="182"/>
      <c r="P15" s="178"/>
      <c r="Q15" s="178"/>
      <c r="R15" s="178"/>
      <c r="S15" s="178"/>
      <c r="T15" s="178"/>
    </row>
    <row r="16" spans="1:20" s="97" customFormat="1" ht="48" customHeight="1" x14ac:dyDescent="0.3">
      <c r="A16" s="99"/>
      <c r="B16" s="100"/>
      <c r="C16" s="100"/>
      <c r="D16" s="100"/>
      <c r="E16" s="100"/>
      <c r="F16" s="155"/>
      <c r="G16" s="155"/>
      <c r="H16" s="155"/>
      <c r="I16" s="155"/>
      <c r="J16" s="155"/>
      <c r="K16" s="155"/>
      <c r="L16" s="155"/>
      <c r="M16" s="178"/>
      <c r="N16" s="178"/>
      <c r="O16" s="178"/>
      <c r="P16" s="178"/>
      <c r="Q16" s="178"/>
      <c r="R16" s="178"/>
      <c r="S16" s="178"/>
      <c r="T16" s="178"/>
    </row>
    <row r="17" spans="1:12" s="97" customFormat="1" x14ac:dyDescent="0.3">
      <c r="A17" s="139" t="s">
        <v>115</v>
      </c>
      <c r="B17" s="141"/>
      <c r="C17" s="141"/>
      <c r="D17" s="139"/>
      <c r="E17" s="154"/>
      <c r="F17" s="157"/>
      <c r="G17" s="82"/>
      <c r="H17" s="368" t="s">
        <v>245</v>
      </c>
      <c r="I17" s="369"/>
      <c r="J17" s="155"/>
      <c r="K17" s="155"/>
      <c r="L17" s="155"/>
    </row>
    <row r="18" spans="1:12" s="97" customFormat="1" ht="21" customHeight="1" x14ac:dyDescent="0.3">
      <c r="A18" s="142"/>
      <c r="B18" s="94"/>
      <c r="C18" s="94"/>
      <c r="D18" s="94"/>
      <c r="E18" s="362" t="s">
        <v>114</v>
      </c>
      <c r="F18" s="362"/>
      <c r="G18" s="335" t="s">
        <v>121</v>
      </c>
      <c r="H18" s="335"/>
      <c r="I18" s="335"/>
      <c r="J18" s="155"/>
      <c r="K18" s="155"/>
      <c r="L18" s="155"/>
    </row>
    <row r="19" spans="1:12" s="97" customFormat="1" ht="13.9" customHeight="1" x14ac:dyDescent="0.3">
      <c r="A19" s="142"/>
      <c r="B19" s="142"/>
      <c r="C19" s="142"/>
      <c r="D19" s="142"/>
      <c r="E19" s="142"/>
      <c r="F19" s="142"/>
      <c r="G19" s="142"/>
      <c r="H19" s="142"/>
      <c r="I19" s="155"/>
      <c r="J19" s="155"/>
      <c r="K19" s="155"/>
      <c r="L19" s="155"/>
    </row>
    <row r="20" spans="1:12" s="96" customFormat="1" ht="13.9" customHeight="1" x14ac:dyDescent="0.3">
      <c r="A20" s="101"/>
      <c r="B20" s="102"/>
      <c r="C20" s="102"/>
      <c r="D20" s="102"/>
      <c r="E20" s="102"/>
      <c r="F20" s="155"/>
      <c r="G20" s="155"/>
      <c r="H20" s="155"/>
      <c r="I20" s="155"/>
      <c r="J20" s="155"/>
      <c r="K20" s="155"/>
      <c r="L20" s="155"/>
    </row>
    <row r="21" spans="1:12" s="96" customFormat="1" x14ac:dyDescent="0.3">
      <c r="A21" s="101"/>
      <c r="B21" s="102"/>
      <c r="C21" s="102"/>
      <c r="D21" s="102"/>
      <c r="E21" s="102"/>
      <c r="F21" s="155"/>
      <c r="G21" s="155"/>
      <c r="H21" s="155"/>
      <c r="I21" s="155"/>
      <c r="J21" s="155"/>
      <c r="K21" s="155"/>
      <c r="L21" s="155"/>
    </row>
    <row r="22" spans="1:12" s="96" customFormat="1" x14ac:dyDescent="0.3">
      <c r="A22" s="101"/>
      <c r="B22" s="102"/>
      <c r="C22" s="102"/>
      <c r="D22" s="102"/>
      <c r="E22" s="102"/>
      <c r="F22" s="155"/>
      <c r="G22" s="155"/>
      <c r="H22" s="155"/>
      <c r="I22" s="155"/>
      <c r="J22" s="155"/>
      <c r="K22" s="155"/>
      <c r="L22" s="155"/>
    </row>
    <row r="23" spans="1:12" s="96" customFormat="1" x14ac:dyDescent="0.3">
      <c r="A23" s="101"/>
      <c r="B23" s="102"/>
      <c r="C23" s="102"/>
      <c r="D23" s="102"/>
      <c r="E23" s="102"/>
      <c r="F23" s="97"/>
      <c r="G23" s="97"/>
      <c r="H23" s="97"/>
      <c r="I23" s="97"/>
      <c r="J23" s="97"/>
      <c r="K23" s="97"/>
      <c r="L23" s="97"/>
    </row>
    <row r="24" spans="1:12" s="96" customFormat="1" x14ac:dyDescent="0.3">
      <c r="A24" s="101"/>
      <c r="B24" s="102"/>
      <c r="C24" s="102"/>
      <c r="D24" s="102"/>
      <c r="E24" s="102"/>
      <c r="F24" s="97"/>
      <c r="G24" s="97"/>
      <c r="H24" s="97"/>
      <c r="I24" s="97"/>
      <c r="J24" s="97"/>
      <c r="K24" s="97"/>
      <c r="L24" s="97"/>
    </row>
    <row r="25" spans="1:12" s="96" customFormat="1" x14ac:dyDescent="0.3">
      <c r="A25" s="101"/>
      <c r="B25" s="102"/>
      <c r="C25" s="102"/>
      <c r="D25" s="102"/>
      <c r="E25" s="102"/>
      <c r="F25" s="97"/>
      <c r="G25" s="97"/>
      <c r="H25" s="97"/>
      <c r="I25" s="97"/>
      <c r="J25" s="97"/>
      <c r="K25" s="97"/>
      <c r="L25" s="97"/>
    </row>
    <row r="26" spans="1:12" s="96" customFormat="1" x14ac:dyDescent="0.3">
      <c r="A26" s="101"/>
      <c r="B26" s="102"/>
      <c r="C26" s="102"/>
      <c r="D26" s="102"/>
      <c r="E26" s="102"/>
      <c r="F26" s="97"/>
      <c r="G26" s="97"/>
      <c r="H26" s="97"/>
      <c r="I26" s="97"/>
      <c r="J26" s="97"/>
      <c r="K26" s="97"/>
      <c r="L26" s="97"/>
    </row>
  </sheetData>
  <mergeCells count="15">
    <mergeCell ref="K1:L1"/>
    <mergeCell ref="E18:F18"/>
    <mergeCell ref="G18:I18"/>
    <mergeCell ref="A3:L3"/>
    <mergeCell ref="A4:L4"/>
    <mergeCell ref="A5:L5"/>
    <mergeCell ref="A7:A8"/>
    <mergeCell ref="B7:B8"/>
    <mergeCell ref="C7:D7"/>
    <mergeCell ref="E7:F7"/>
    <mergeCell ref="G7:H7"/>
    <mergeCell ref="I7:J7"/>
    <mergeCell ref="K7:L7"/>
    <mergeCell ref="B2:I2"/>
    <mergeCell ref="H17:I17"/>
  </mergeCells>
  <pageMargins left="0.43307086614173229" right="0.23622047244094491" top="0.74803149606299213" bottom="0.74803149606299213" header="0" footer="0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6"/>
  <sheetViews>
    <sheetView zoomScaleNormal="100" zoomScaleSheetLayoutView="100" workbookViewId="0">
      <selection activeCell="A30" sqref="A30"/>
    </sheetView>
  </sheetViews>
  <sheetFormatPr defaultRowHeight="15" x14ac:dyDescent="0.25"/>
  <cols>
    <col min="1" max="1" width="42" customWidth="1"/>
    <col min="2" max="2" width="11" customWidth="1"/>
    <col min="3" max="3" width="12.85546875" customWidth="1"/>
    <col min="4" max="4" width="11.7109375" customWidth="1"/>
    <col min="5" max="5" width="30.7109375" customWidth="1"/>
  </cols>
  <sheetData>
    <row r="1" spans="1:5" ht="24" customHeight="1" x14ac:dyDescent="0.25">
      <c r="A1" s="142"/>
      <c r="B1" s="142"/>
      <c r="C1" s="142"/>
      <c r="D1" s="142"/>
      <c r="E1" s="103" t="s">
        <v>142</v>
      </c>
    </row>
    <row r="2" spans="1:5" x14ac:dyDescent="0.25">
      <c r="A2" s="142"/>
      <c r="B2" s="142"/>
      <c r="C2" s="142"/>
      <c r="D2" s="142"/>
      <c r="E2" s="103"/>
    </row>
    <row r="3" spans="1:5" ht="22.5" customHeight="1" x14ac:dyDescent="0.25">
      <c r="A3" s="333" t="s">
        <v>270</v>
      </c>
      <c r="B3" s="333"/>
      <c r="C3" s="333"/>
      <c r="D3" s="333"/>
      <c r="E3" s="333"/>
    </row>
    <row r="4" spans="1:5" ht="21.6" customHeight="1" x14ac:dyDescent="0.25">
      <c r="A4" s="357" t="s">
        <v>43</v>
      </c>
      <c r="B4" s="357"/>
      <c r="C4" s="357"/>
      <c r="D4" s="357"/>
      <c r="E4" s="357"/>
    </row>
    <row r="5" spans="1:5" ht="15" customHeight="1" x14ac:dyDescent="0.25">
      <c r="A5" s="341" t="s">
        <v>178</v>
      </c>
      <c r="B5" s="341"/>
      <c r="C5" s="341"/>
      <c r="D5" s="341"/>
      <c r="E5" s="341"/>
    </row>
    <row r="6" spans="1:5" ht="15.75" x14ac:dyDescent="0.25">
      <c r="A6" s="342" t="s">
        <v>153</v>
      </c>
      <c r="B6" s="342"/>
      <c r="C6" s="342"/>
      <c r="D6" s="342"/>
      <c r="E6" s="342"/>
    </row>
    <row r="7" spans="1:5" ht="15.75" x14ac:dyDescent="0.25">
      <c r="A7" s="82"/>
      <c r="B7" s="142"/>
      <c r="C7" s="82"/>
      <c r="D7" s="82"/>
      <c r="E7" s="82"/>
    </row>
    <row r="8" spans="1:5" ht="48.75" customHeight="1" x14ac:dyDescent="0.25">
      <c r="A8" s="162" t="s">
        <v>143</v>
      </c>
      <c r="B8" s="163" t="s">
        <v>144</v>
      </c>
      <c r="C8" s="164" t="s">
        <v>145</v>
      </c>
      <c r="D8" s="164" t="s">
        <v>146</v>
      </c>
      <c r="E8" s="164" t="s">
        <v>268</v>
      </c>
    </row>
    <row r="9" spans="1:5" ht="18" hidden="1" customHeight="1" x14ac:dyDescent="0.25">
      <c r="A9" s="286" t="s">
        <v>281</v>
      </c>
      <c r="B9" s="303">
        <v>1</v>
      </c>
      <c r="C9" s="288">
        <v>48.6</v>
      </c>
      <c r="D9" s="252"/>
      <c r="E9" s="129" t="s">
        <v>284</v>
      </c>
    </row>
    <row r="10" spans="1:5" ht="17.25" hidden="1" customHeight="1" x14ac:dyDescent="0.25">
      <c r="A10" s="233" t="s">
        <v>282</v>
      </c>
      <c r="B10" s="304">
        <v>1</v>
      </c>
      <c r="C10" s="288">
        <v>89.1</v>
      </c>
      <c r="D10" s="252"/>
      <c r="E10" s="129" t="s">
        <v>284</v>
      </c>
    </row>
    <row r="11" spans="1:5" ht="65.25" customHeight="1" x14ac:dyDescent="0.25">
      <c r="A11" s="287" t="s">
        <v>283</v>
      </c>
      <c r="B11" s="304">
        <v>1</v>
      </c>
      <c r="C11" s="288">
        <v>61.331000000000003</v>
      </c>
      <c r="D11" s="252">
        <f t="shared" ref="D11:D21" si="0">B11*C11</f>
        <v>61.331000000000003</v>
      </c>
      <c r="E11" s="129" t="s">
        <v>285</v>
      </c>
    </row>
    <row r="12" spans="1:5" ht="17.25" hidden="1" customHeight="1" x14ac:dyDescent="0.25">
      <c r="A12" s="122"/>
      <c r="B12" s="304"/>
      <c r="C12" s="126"/>
      <c r="D12" s="252">
        <f t="shared" si="0"/>
        <v>0</v>
      </c>
      <c r="E12" s="305"/>
    </row>
    <row r="13" spans="1:5" ht="17.25" hidden="1" customHeight="1" x14ac:dyDescent="0.25">
      <c r="A13" s="122"/>
      <c r="B13" s="304"/>
      <c r="C13" s="126"/>
      <c r="D13" s="252">
        <f t="shared" si="0"/>
        <v>0</v>
      </c>
      <c r="E13" s="305"/>
    </row>
    <row r="14" spans="1:5" ht="17.25" hidden="1" customHeight="1" x14ac:dyDescent="0.25">
      <c r="A14" s="122"/>
      <c r="B14" s="304"/>
      <c r="C14" s="126"/>
      <c r="D14" s="252">
        <f t="shared" si="0"/>
        <v>0</v>
      </c>
      <c r="E14" s="305"/>
    </row>
    <row r="15" spans="1:5" ht="17.25" hidden="1" customHeight="1" x14ac:dyDescent="0.25">
      <c r="A15" s="122"/>
      <c r="B15" s="304"/>
      <c r="C15" s="126"/>
      <c r="D15" s="252">
        <f t="shared" si="0"/>
        <v>0</v>
      </c>
      <c r="E15" s="305"/>
    </row>
    <row r="16" spans="1:5" ht="17.25" hidden="1" customHeight="1" x14ac:dyDescent="0.25">
      <c r="A16" s="122"/>
      <c r="B16" s="304"/>
      <c r="C16" s="126"/>
      <c r="D16" s="252">
        <f t="shared" si="0"/>
        <v>0</v>
      </c>
      <c r="E16" s="305"/>
    </row>
    <row r="17" spans="1:5" ht="17.25" hidden="1" customHeight="1" x14ac:dyDescent="0.25">
      <c r="A17" s="122"/>
      <c r="B17" s="304"/>
      <c r="C17" s="126"/>
      <c r="D17" s="252">
        <f t="shared" si="0"/>
        <v>0</v>
      </c>
      <c r="E17" s="305"/>
    </row>
    <row r="18" spans="1:5" ht="17.25" hidden="1" customHeight="1" x14ac:dyDescent="0.25">
      <c r="A18" s="122"/>
      <c r="B18" s="304"/>
      <c r="C18" s="126"/>
      <c r="D18" s="252">
        <f t="shared" si="0"/>
        <v>0</v>
      </c>
      <c r="E18" s="305"/>
    </row>
    <row r="19" spans="1:5" ht="17.25" hidden="1" customHeight="1" x14ac:dyDescent="0.25">
      <c r="A19" s="122"/>
      <c r="B19" s="304"/>
      <c r="C19" s="126"/>
      <c r="D19" s="252">
        <f t="shared" si="0"/>
        <v>0</v>
      </c>
      <c r="E19" s="305"/>
    </row>
    <row r="20" spans="1:5" ht="17.25" hidden="1" customHeight="1" x14ac:dyDescent="0.25">
      <c r="A20" s="233"/>
      <c r="B20" s="306"/>
      <c r="C20" s="288"/>
      <c r="D20" s="252">
        <f t="shared" si="0"/>
        <v>0</v>
      </c>
      <c r="E20" s="307"/>
    </row>
    <row r="21" spans="1:5" ht="17.25" hidden="1" customHeight="1" x14ac:dyDescent="0.25">
      <c r="A21" s="233"/>
      <c r="B21" s="306"/>
      <c r="C21" s="288"/>
      <c r="D21" s="252">
        <f t="shared" si="0"/>
        <v>0</v>
      </c>
      <c r="E21" s="307"/>
    </row>
    <row r="22" spans="1:5" ht="17.25" customHeight="1" x14ac:dyDescent="0.25">
      <c r="A22" s="224" t="s">
        <v>120</v>
      </c>
      <c r="B22" s="308"/>
      <c r="C22" s="294"/>
      <c r="D22" s="126">
        <f>SUM(D9:D21)</f>
        <v>61.331000000000003</v>
      </c>
      <c r="E22" s="308"/>
    </row>
    <row r="23" spans="1:5" ht="30.75" customHeight="1" x14ac:dyDescent="0.25">
      <c r="A23" s="165"/>
      <c r="B23" s="166"/>
      <c r="C23" s="166"/>
      <c r="D23" s="167"/>
      <c r="E23" s="166"/>
    </row>
    <row r="24" spans="1:5" x14ac:dyDescent="0.25">
      <c r="A24" s="165"/>
      <c r="B24" s="166"/>
      <c r="C24" s="166"/>
      <c r="D24" s="167"/>
      <c r="E24" s="166"/>
    </row>
    <row r="25" spans="1:5" ht="12.75" customHeight="1" x14ac:dyDescent="0.25">
      <c r="A25" s="139" t="s">
        <v>115</v>
      </c>
      <c r="B25" s="140"/>
      <c r="C25" s="141"/>
      <c r="D25" s="334" t="s">
        <v>245</v>
      </c>
      <c r="E25" s="334"/>
    </row>
    <row r="26" spans="1:5" ht="20.25" customHeight="1" x14ac:dyDescent="0.25">
      <c r="A26" s="86"/>
      <c r="B26" s="135" t="s">
        <v>114</v>
      </c>
      <c r="C26" s="335" t="s">
        <v>121</v>
      </c>
      <c r="D26" s="335"/>
      <c r="E26" s="335"/>
    </row>
  </sheetData>
  <mergeCells count="6">
    <mergeCell ref="A3:E3"/>
    <mergeCell ref="C26:E26"/>
    <mergeCell ref="A4:E4"/>
    <mergeCell ref="A5:E5"/>
    <mergeCell ref="A6:E6"/>
    <mergeCell ref="D25:E25"/>
  </mergeCells>
  <pageMargins left="0.70866141732283472" right="0" top="0.35433070866141736" bottom="0.35433070866141736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4"/>
  <sheetViews>
    <sheetView zoomScaleNormal="100" zoomScaleSheetLayoutView="100" workbookViewId="0">
      <selection activeCell="B20" sqref="B20"/>
    </sheetView>
  </sheetViews>
  <sheetFormatPr defaultRowHeight="15" x14ac:dyDescent="0.25"/>
  <cols>
    <col min="1" max="1" width="46.28515625" customWidth="1"/>
    <col min="2" max="2" width="15.5703125" customWidth="1"/>
    <col min="3" max="3" width="12.85546875" customWidth="1"/>
    <col min="4" max="4" width="19.28515625" customWidth="1"/>
    <col min="5" max="5" width="33.85546875" customWidth="1"/>
  </cols>
  <sheetData>
    <row r="1" spans="1:5" ht="24.75" customHeight="1" x14ac:dyDescent="0.25">
      <c r="A1" s="142"/>
      <c r="B1" s="142"/>
      <c r="C1" s="142"/>
      <c r="D1" s="179" t="s">
        <v>147</v>
      </c>
    </row>
    <row r="2" spans="1:5" ht="15.75" customHeight="1" x14ac:dyDescent="0.25">
      <c r="A2" s="333" t="s">
        <v>270</v>
      </c>
      <c r="B2" s="374"/>
      <c r="C2" s="374"/>
      <c r="D2" s="374"/>
      <c r="E2" s="204"/>
    </row>
    <row r="3" spans="1:5" x14ac:dyDescent="0.25">
      <c r="A3" s="345" t="s">
        <v>43</v>
      </c>
      <c r="B3" s="345"/>
      <c r="C3" s="345"/>
      <c r="D3" s="375"/>
    </row>
    <row r="4" spans="1:5" ht="25.5" customHeight="1" x14ac:dyDescent="0.25">
      <c r="A4" s="341" t="s">
        <v>148</v>
      </c>
      <c r="B4" s="341"/>
      <c r="C4" s="341"/>
      <c r="D4" s="341"/>
    </row>
    <row r="5" spans="1:5" ht="15.75" x14ac:dyDescent="0.25">
      <c r="A5" s="342" t="s">
        <v>152</v>
      </c>
      <c r="B5" s="342"/>
      <c r="C5" s="342"/>
      <c r="D5" s="342"/>
    </row>
    <row r="6" spans="1:5" ht="21.75" customHeight="1" x14ac:dyDescent="0.25">
      <c r="A6" s="82"/>
      <c r="B6" s="142"/>
      <c r="C6" s="82"/>
      <c r="D6" s="142"/>
    </row>
    <row r="7" spans="1:5" ht="70.5" customHeight="1" x14ac:dyDescent="0.25">
      <c r="A7" s="110" t="s">
        <v>149</v>
      </c>
      <c r="B7" s="104" t="s">
        <v>146</v>
      </c>
      <c r="C7" s="83" t="s">
        <v>150</v>
      </c>
      <c r="D7" s="105" t="s">
        <v>151</v>
      </c>
    </row>
    <row r="8" spans="1:5" ht="35.25" customHeight="1" x14ac:dyDescent="0.25">
      <c r="A8" s="376" t="s">
        <v>289</v>
      </c>
      <c r="B8" s="298">
        <v>0</v>
      </c>
      <c r="C8" s="302" t="s">
        <v>286</v>
      </c>
      <c r="D8" s="295">
        <v>2.2999999999999998</v>
      </c>
    </row>
    <row r="9" spans="1:5" ht="58.5" customHeight="1" x14ac:dyDescent="0.25">
      <c r="A9" s="377"/>
      <c r="B9" s="299">
        <v>0</v>
      </c>
      <c r="C9" s="129" t="s">
        <v>287</v>
      </c>
      <c r="D9" s="295">
        <v>2.2999999999999998</v>
      </c>
    </row>
    <row r="10" spans="1:5" ht="15.75" hidden="1" x14ac:dyDescent="0.25">
      <c r="A10" s="84"/>
      <c r="B10" s="300"/>
      <c r="C10" s="85"/>
      <c r="D10" s="84"/>
    </row>
    <row r="11" spans="1:5" ht="15.75" hidden="1" x14ac:dyDescent="0.25">
      <c r="A11" s="84"/>
      <c r="B11" s="300"/>
      <c r="C11" s="85"/>
      <c r="D11" s="84"/>
    </row>
    <row r="12" spans="1:5" ht="15.75" hidden="1" x14ac:dyDescent="0.25">
      <c r="A12" s="84"/>
      <c r="B12" s="300"/>
      <c r="C12" s="85"/>
      <c r="D12" s="84"/>
    </row>
    <row r="13" spans="1:5" ht="15.75" hidden="1" x14ac:dyDescent="0.25">
      <c r="A13" s="84"/>
      <c r="B13" s="300"/>
      <c r="C13" s="85"/>
      <c r="D13" s="84"/>
    </row>
    <row r="14" spans="1:5" ht="15.75" hidden="1" x14ac:dyDescent="0.25">
      <c r="A14" s="84"/>
      <c r="B14" s="300"/>
      <c r="C14" s="85"/>
      <c r="D14" s="84"/>
    </row>
    <row r="15" spans="1:5" ht="15.75" hidden="1" x14ac:dyDescent="0.25">
      <c r="A15" s="84"/>
      <c r="B15" s="300"/>
      <c r="C15" s="85"/>
      <c r="D15" s="84"/>
    </row>
    <row r="16" spans="1:5" ht="15.75" hidden="1" x14ac:dyDescent="0.25">
      <c r="A16" s="84"/>
      <c r="B16" s="300"/>
      <c r="C16" s="85"/>
      <c r="D16" s="84"/>
    </row>
    <row r="17" spans="1:4" ht="15.75" hidden="1" x14ac:dyDescent="0.25">
      <c r="A17" s="84"/>
      <c r="B17" s="300"/>
      <c r="C17" s="85"/>
      <c r="D17" s="84"/>
    </row>
    <row r="18" spans="1:4" ht="15.75" hidden="1" x14ac:dyDescent="0.25">
      <c r="A18" s="84"/>
      <c r="B18" s="300"/>
      <c r="C18" s="85"/>
      <c r="D18" s="84"/>
    </row>
    <row r="19" spans="1:4" ht="15.75" hidden="1" x14ac:dyDescent="0.25">
      <c r="A19" s="84"/>
      <c r="B19" s="300"/>
      <c r="C19" s="85"/>
      <c r="D19" s="84"/>
    </row>
    <row r="20" spans="1:4" ht="15.75" x14ac:dyDescent="0.25">
      <c r="A20" s="296" t="s">
        <v>120</v>
      </c>
      <c r="B20" s="301">
        <f>SUM(B8:B19)</f>
        <v>0</v>
      </c>
      <c r="C20" s="297"/>
      <c r="D20" s="296"/>
    </row>
    <row r="21" spans="1:4" ht="34.5" customHeight="1" x14ac:dyDescent="0.25">
      <c r="A21" s="82"/>
      <c r="B21" s="82"/>
      <c r="C21" s="82"/>
      <c r="D21" s="142"/>
    </row>
    <row r="22" spans="1:4" x14ac:dyDescent="0.25">
      <c r="A22" s="142"/>
      <c r="B22" s="142"/>
      <c r="C22" s="142"/>
      <c r="D22" s="142"/>
    </row>
    <row r="23" spans="1:4" ht="15.75" x14ac:dyDescent="0.25">
      <c r="A23" s="139" t="s">
        <v>115</v>
      </c>
      <c r="B23" s="140"/>
      <c r="C23" s="370" t="s">
        <v>245</v>
      </c>
      <c r="D23" s="371"/>
    </row>
    <row r="24" spans="1:4" ht="17.25" x14ac:dyDescent="0.25">
      <c r="A24" s="86"/>
      <c r="B24" s="135" t="s">
        <v>114</v>
      </c>
      <c r="C24" s="372" t="s">
        <v>265</v>
      </c>
      <c r="D24" s="373"/>
    </row>
  </sheetData>
  <mergeCells count="7">
    <mergeCell ref="C23:D23"/>
    <mergeCell ref="C24:D24"/>
    <mergeCell ref="A2:D2"/>
    <mergeCell ref="A3:D3"/>
    <mergeCell ref="A4:D4"/>
    <mergeCell ref="A5:D5"/>
    <mergeCell ref="A8:A9"/>
  </mergeCells>
  <pageMargins left="0.7" right="0.7" top="0.75" bottom="0.75" header="0.3" footer="0.3"/>
  <pageSetup paperSize="9" scale="9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zoomScaleNormal="100" zoomScaleSheetLayoutView="85" workbookViewId="0">
      <selection activeCell="H13" sqref="H13"/>
    </sheetView>
  </sheetViews>
  <sheetFormatPr defaultRowHeight="15" x14ac:dyDescent="0.25"/>
  <cols>
    <col min="1" max="1" width="13.85546875" customWidth="1"/>
    <col min="2" max="2" width="14.42578125" customWidth="1"/>
    <col min="3" max="3" width="15.28515625" customWidth="1"/>
    <col min="4" max="4" width="14.5703125" customWidth="1"/>
    <col min="5" max="5" width="14.140625" customWidth="1"/>
    <col min="6" max="6" width="16" customWidth="1"/>
    <col min="7" max="7" width="14" customWidth="1"/>
    <col min="8" max="8" width="16.140625" customWidth="1"/>
    <col min="9" max="9" width="15.42578125" customWidth="1"/>
    <col min="10" max="10" width="16.5703125" customWidth="1"/>
    <col min="11" max="12" width="13.85546875" customWidth="1"/>
    <col min="13" max="13" width="12.5703125" customWidth="1"/>
  </cols>
  <sheetData>
    <row r="1" spans="1:14" ht="33" customHeight="1" x14ac:dyDescent="0.25">
      <c r="A1" s="384" t="s">
        <v>278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5"/>
      <c r="M1" s="385"/>
    </row>
    <row r="2" spans="1:14" ht="27.75" customHeight="1" x14ac:dyDescent="0.25">
      <c r="A2" s="386" t="s">
        <v>288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</row>
    <row r="3" spans="1:14" ht="19.5" customHeight="1" x14ac:dyDescent="0.25">
      <c r="A3" s="390" t="s">
        <v>43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</row>
    <row r="4" spans="1:14" ht="50.25" customHeight="1" x14ac:dyDescent="0.25">
      <c r="A4" s="380" t="s">
        <v>176</v>
      </c>
      <c r="B4" s="365" t="s">
        <v>167</v>
      </c>
      <c r="C4" s="389"/>
      <c r="D4" s="366"/>
      <c r="E4" s="365" t="s">
        <v>168</v>
      </c>
      <c r="F4" s="389"/>
      <c r="G4" s="366"/>
      <c r="H4" s="365" t="s">
        <v>169</v>
      </c>
      <c r="I4" s="389"/>
      <c r="J4" s="366"/>
      <c r="K4" s="365" t="s">
        <v>170</v>
      </c>
      <c r="L4" s="389"/>
      <c r="M4" s="366"/>
      <c r="N4" s="106"/>
    </row>
    <row r="5" spans="1:14" ht="18" customHeight="1" x14ac:dyDescent="0.25">
      <c r="A5" s="388"/>
      <c r="B5" s="380" t="s">
        <v>171</v>
      </c>
      <c r="C5" s="365" t="s">
        <v>172</v>
      </c>
      <c r="D5" s="366"/>
      <c r="E5" s="380" t="s">
        <v>171</v>
      </c>
      <c r="F5" s="365" t="s">
        <v>172</v>
      </c>
      <c r="G5" s="366"/>
      <c r="H5" s="380" t="s">
        <v>173</v>
      </c>
      <c r="I5" s="365" t="s">
        <v>172</v>
      </c>
      <c r="J5" s="366"/>
      <c r="K5" s="380" t="s">
        <v>171</v>
      </c>
      <c r="L5" s="380" t="s">
        <v>174</v>
      </c>
      <c r="M5" s="380" t="s">
        <v>175</v>
      </c>
      <c r="N5" s="106"/>
    </row>
    <row r="6" spans="1:14" ht="102.75" customHeight="1" x14ac:dyDescent="0.25">
      <c r="A6" s="381"/>
      <c r="B6" s="381"/>
      <c r="C6" s="112" t="s">
        <v>174</v>
      </c>
      <c r="D6" s="111" t="s">
        <v>175</v>
      </c>
      <c r="E6" s="381"/>
      <c r="F6" s="112" t="s">
        <v>174</v>
      </c>
      <c r="G6" s="111" t="s">
        <v>175</v>
      </c>
      <c r="H6" s="381"/>
      <c r="I6" s="112" t="s">
        <v>174</v>
      </c>
      <c r="J6" s="111" t="s">
        <v>175</v>
      </c>
      <c r="K6" s="381"/>
      <c r="L6" s="381"/>
      <c r="M6" s="381"/>
      <c r="N6" s="106"/>
    </row>
    <row r="7" spans="1:14" ht="23.25" customHeight="1" x14ac:dyDescent="0.25">
      <c r="A7" s="119" t="s">
        <v>183</v>
      </c>
      <c r="B7" s="180">
        <f>C7+D7</f>
        <v>361.25</v>
      </c>
      <c r="C7" s="180">
        <v>188.25</v>
      </c>
      <c r="D7" s="180">
        <v>173</v>
      </c>
      <c r="E7" s="237">
        <f>F7+G7</f>
        <v>258</v>
      </c>
      <c r="F7" s="237">
        <v>139</v>
      </c>
      <c r="G7" s="237">
        <v>119</v>
      </c>
      <c r="H7" s="180">
        <f>I7+J7</f>
        <v>5509469.3499999996</v>
      </c>
      <c r="I7" s="180">
        <v>2321818.9700000002</v>
      </c>
      <c r="J7" s="180">
        <v>3187650.38</v>
      </c>
      <c r="K7" s="180">
        <f>H7/E7</f>
        <v>21354.532364341085</v>
      </c>
      <c r="L7" s="180">
        <f t="shared" ref="L7:M9" si="0">I7/F7</f>
        <v>16703.733597122304</v>
      </c>
      <c r="M7" s="180">
        <f t="shared" si="0"/>
        <v>26786.977983193276</v>
      </c>
      <c r="N7" s="106"/>
    </row>
    <row r="8" spans="1:14" ht="24.75" customHeight="1" x14ac:dyDescent="0.25">
      <c r="A8" s="119" t="s">
        <v>184</v>
      </c>
      <c r="B8" s="180">
        <f t="shared" ref="B8:B9" si="1">C8+D8</f>
        <v>361.25</v>
      </c>
      <c r="C8" s="180">
        <v>188.25</v>
      </c>
      <c r="D8" s="180">
        <v>173</v>
      </c>
      <c r="E8" s="237">
        <f t="shared" ref="E8:E9" si="2">F8+G8</f>
        <v>268</v>
      </c>
      <c r="F8" s="237">
        <v>142</v>
      </c>
      <c r="G8" s="237">
        <v>126</v>
      </c>
      <c r="H8" s="180">
        <f t="shared" ref="H8:H9" si="3">I8+J8</f>
        <v>7308691.7300000004</v>
      </c>
      <c r="I8" s="180">
        <v>2880186.24</v>
      </c>
      <c r="J8" s="180">
        <v>4428505.49</v>
      </c>
      <c r="K8" s="180">
        <f t="shared" ref="K8:K9" si="4">H8/E8</f>
        <v>27271.237798507464</v>
      </c>
      <c r="L8" s="180">
        <f t="shared" si="0"/>
        <v>20283.001690140845</v>
      </c>
      <c r="M8" s="180">
        <f t="shared" si="0"/>
        <v>35146.86896825397</v>
      </c>
      <c r="N8" s="106"/>
    </row>
    <row r="9" spans="1:14" ht="24" customHeight="1" x14ac:dyDescent="0.25">
      <c r="A9" s="119" t="s">
        <v>185</v>
      </c>
      <c r="B9" s="180">
        <f t="shared" si="1"/>
        <v>357.25</v>
      </c>
      <c r="C9" s="180">
        <v>188.25</v>
      </c>
      <c r="D9" s="180">
        <v>169</v>
      </c>
      <c r="E9" s="237">
        <f t="shared" si="2"/>
        <v>265</v>
      </c>
      <c r="F9" s="237">
        <v>142</v>
      </c>
      <c r="G9" s="237">
        <v>123</v>
      </c>
      <c r="H9" s="180">
        <f t="shared" si="3"/>
        <v>6623260.9299999997</v>
      </c>
      <c r="I9" s="180">
        <v>2685777.52</v>
      </c>
      <c r="J9" s="180">
        <v>3937483.41</v>
      </c>
      <c r="K9" s="180">
        <f t="shared" si="4"/>
        <v>24993.437471698111</v>
      </c>
      <c r="L9" s="180">
        <f t="shared" si="0"/>
        <v>18913.9261971831</v>
      </c>
      <c r="M9" s="180">
        <f t="shared" si="0"/>
        <v>32012.060243902441</v>
      </c>
      <c r="N9" s="106"/>
    </row>
    <row r="10" spans="1:14" ht="18.75" x14ac:dyDescent="0.25">
      <c r="A10" s="158"/>
      <c r="B10" s="158"/>
      <c r="C10" s="158"/>
      <c r="D10" s="158"/>
      <c r="E10" s="220"/>
      <c r="F10" s="220"/>
      <c r="G10" s="220"/>
      <c r="H10" s="221"/>
      <c r="I10" s="221"/>
      <c r="J10" s="221"/>
      <c r="K10" s="231"/>
      <c r="L10" s="231"/>
      <c r="M10" s="231"/>
      <c r="N10" s="106"/>
    </row>
    <row r="11" spans="1:14" ht="30" customHeight="1" x14ac:dyDescent="0.25">
      <c r="A11" s="106"/>
      <c r="B11" s="106"/>
      <c r="C11" s="106"/>
      <c r="D11" s="106"/>
      <c r="E11" s="106"/>
      <c r="F11" s="106"/>
      <c r="G11" s="106"/>
      <c r="H11" s="106"/>
      <c r="I11" s="222"/>
      <c r="J11" s="222"/>
      <c r="K11" s="106"/>
      <c r="L11" s="106"/>
      <c r="M11" s="106"/>
      <c r="N11" s="106"/>
    </row>
    <row r="12" spans="1:14" ht="18.75" customHeight="1" x14ac:dyDescent="0.25">
      <c r="A12" s="143" t="s">
        <v>276</v>
      </c>
      <c r="B12" s="5"/>
      <c r="C12" s="145"/>
      <c r="D12" s="5"/>
      <c r="E12" s="318" t="s">
        <v>266</v>
      </c>
      <c r="F12" s="318"/>
      <c r="G12" s="160"/>
      <c r="H12" s="160"/>
      <c r="I12" s="222"/>
      <c r="J12" s="222"/>
      <c r="K12" s="222"/>
      <c r="L12" s="158"/>
      <c r="M12" s="106"/>
      <c r="N12" s="106"/>
    </row>
    <row r="13" spans="1:14" ht="26.25" customHeight="1" x14ac:dyDescent="0.25">
      <c r="A13" s="158"/>
      <c r="B13" s="158"/>
      <c r="C13" s="161" t="s">
        <v>114</v>
      </c>
      <c r="D13" s="158"/>
      <c r="E13" s="382" t="s">
        <v>265</v>
      </c>
      <c r="F13" s="383"/>
      <c r="G13" s="158"/>
      <c r="H13" s="158"/>
      <c r="I13" s="158"/>
      <c r="J13" s="158"/>
      <c r="K13" s="158"/>
      <c r="L13" s="158"/>
      <c r="M13" s="106"/>
      <c r="N13" s="106"/>
    </row>
    <row r="14" spans="1:14" ht="18.75" x14ac:dyDescent="0.25">
      <c r="A14" s="378" t="s">
        <v>115</v>
      </c>
      <c r="B14" s="378"/>
      <c r="C14" s="159"/>
      <c r="D14" s="158"/>
      <c r="E14" s="379" t="s">
        <v>264</v>
      </c>
      <c r="F14" s="379"/>
      <c r="G14" s="158"/>
      <c r="H14" s="158"/>
      <c r="I14" s="158"/>
      <c r="J14" s="158"/>
      <c r="K14" s="158"/>
      <c r="L14" s="158"/>
      <c r="M14" s="106"/>
      <c r="N14" s="106"/>
    </row>
    <row r="15" spans="1:14" ht="18.75" x14ac:dyDescent="0.25">
      <c r="A15" s="106"/>
      <c r="B15" s="106"/>
      <c r="C15" s="161" t="s">
        <v>114</v>
      </c>
      <c r="D15" s="106"/>
      <c r="E15" s="382" t="s">
        <v>265</v>
      </c>
      <c r="F15" s="383"/>
      <c r="G15" s="106"/>
      <c r="H15" s="106"/>
      <c r="I15" s="106"/>
      <c r="J15" s="106"/>
      <c r="K15" s="106"/>
      <c r="L15" s="106"/>
      <c r="M15" s="106"/>
      <c r="N15" s="106"/>
    </row>
    <row r="16" spans="1:14" ht="18.75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</row>
    <row r="17" spans="1:14" ht="18.75" x14ac:dyDescent="0.25">
      <c r="A17" s="106"/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</row>
    <row r="18" spans="1:14" ht="18.75" x14ac:dyDescent="0.25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</row>
    <row r="19" spans="1:14" ht="18.75" x14ac:dyDescent="0.25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</row>
    <row r="20" spans="1:14" ht="18.75" x14ac:dyDescent="0.25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</row>
    <row r="21" spans="1:14" ht="18.75" x14ac:dyDescent="0.25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</row>
    <row r="22" spans="1:14" ht="18.75" x14ac:dyDescent="0.25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</row>
    <row r="23" spans="1:14" ht="18.75" x14ac:dyDescent="0.25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</row>
    <row r="24" spans="1:14" ht="18.75" x14ac:dyDescent="0.25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</row>
  </sheetData>
  <mergeCells count="22">
    <mergeCell ref="E15:F15"/>
    <mergeCell ref="E13:F13"/>
    <mergeCell ref="A1:M1"/>
    <mergeCell ref="A2:M2"/>
    <mergeCell ref="L5:L6"/>
    <mergeCell ref="M5:M6"/>
    <mergeCell ref="A4:A6"/>
    <mergeCell ref="B4:D4"/>
    <mergeCell ref="E4:G4"/>
    <mergeCell ref="H4:J4"/>
    <mergeCell ref="K4:M4"/>
    <mergeCell ref="B5:B6"/>
    <mergeCell ref="C5:D5"/>
    <mergeCell ref="E5:E6"/>
    <mergeCell ref="A3:M3"/>
    <mergeCell ref="K5:K6"/>
    <mergeCell ref="A14:B14"/>
    <mergeCell ref="E14:F14"/>
    <mergeCell ref="E12:F12"/>
    <mergeCell ref="I5:J5"/>
    <mergeCell ref="F5:G5"/>
    <mergeCell ref="H5:H6"/>
  </mergeCells>
  <pageMargins left="0.31496062992125984" right="0.31496062992125984" top="0.55118110236220474" bottom="0.35433070866141736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11</vt:i4>
      </vt:variant>
    </vt:vector>
  </HeadingPairs>
  <TitlesOfParts>
    <vt:vector size="24" baseType="lpstr">
      <vt:lpstr>перевірка</vt:lpstr>
      <vt:lpstr>Додаток 2 Фін.звіт</vt:lpstr>
      <vt:lpstr>Таблиця 1 рядок 1121  МБ+БОА</vt:lpstr>
      <vt:lpstr>Таблиця 2 рядок 1123 % б+грант</vt:lpstr>
      <vt:lpstr>Таблиця 3 рядок 1133 вибуття </vt:lpstr>
      <vt:lpstr>Таблиця 4 рядок 1210 Опер вит</vt:lpstr>
      <vt:lpstr>Таблиця 5 рядок 1215  І оп ви</vt:lpstr>
      <vt:lpstr>Таблиця 6 рядок 3060</vt:lpstr>
      <vt:lpstr>Таблиця 7 рядок 5013  МБ</vt:lpstr>
      <vt:lpstr>Таблиця 8 рядок 6000  Капи</vt:lpstr>
      <vt:lpstr>Таблиця 9 рядок 6020  Осн зас</vt:lpstr>
      <vt:lpstr>Таблиця 10 рядки 6050,6060</vt:lpstr>
      <vt:lpstr>Довідка про зп мед персоналу</vt:lpstr>
      <vt:lpstr>'Довідка про зп мед персоналу'!Область_печати</vt:lpstr>
      <vt:lpstr>'Додаток 2 Фін.звіт'!Область_печати</vt:lpstr>
      <vt:lpstr>'Таблиця 1 рядок 1121  МБ+БОА'!Область_печати</vt:lpstr>
      <vt:lpstr>'Таблиця 10 рядки 6050,6060'!Область_печати</vt:lpstr>
      <vt:lpstr>'Таблиця 2 рядок 1123 % б+грант'!Область_печати</vt:lpstr>
      <vt:lpstr>'Таблиця 3 рядок 1133 вибуття '!Область_печати</vt:lpstr>
      <vt:lpstr>'Таблиця 4 рядок 1210 Опер вит'!Область_печати</vt:lpstr>
      <vt:lpstr>'Таблиця 5 рядок 1215  І оп ви'!Область_печати</vt:lpstr>
      <vt:lpstr>'Таблиця 7 рядок 5013  МБ'!Область_печати</vt:lpstr>
      <vt:lpstr>'Таблиця 8 рядок 6000  Капи'!Область_печати</vt:lpstr>
      <vt:lpstr>'Таблиця 9 рядок 6020  Осн зас'!Область_печати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2026-05-01T09:47:32Z</cp:lastPrinted>
  <dcterms:created xsi:type="dcterms:W3CDTF">2020-10-01T06:06:44Z</dcterms:created>
  <dcterms:modified xsi:type="dcterms:W3CDTF">2026-05-01T10:43:49Z</dcterms:modified>
</cp:coreProperties>
</file>